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updateLinks="never" defaultThemeVersion="166925"/>
  <mc:AlternateContent xmlns:mc="http://schemas.openxmlformats.org/markup-compatibility/2006">
    <mc:Choice Requires="x15">
      <x15ac:absPath xmlns:x15ac="http://schemas.microsoft.com/office/spreadsheetml/2010/11/ac" url="\\Client\C$\Users\jmoore\Documents\"/>
    </mc:Choice>
  </mc:AlternateContent>
  <xr:revisionPtr revIDLastSave="0" documentId="8_{B258FC40-F71D-4950-B318-27113B7BDA62}" xr6:coauthVersionLast="43" xr6:coauthVersionMax="43" xr10:uidLastSave="{00000000-0000-0000-0000-000000000000}"/>
  <workbookProtection workbookAlgorithmName="SHA-512" workbookHashValue="aGqZ7z9mzmgtwP71QJyzkttAF7mH1jV9N1iYGAAUcGaJ5SF2X/ZUFBIzM4L4bTYCug4SX0h+SU8x1xJbolmBNA==" workbookSaltValue="CFAfradWaMhWoXE5ZOEVwA==" workbookSpinCount="100000" lockStructure="1"/>
  <bookViews>
    <workbookView xWindow="21480" yWindow="-120" windowWidth="21840" windowHeight="13140" tabRatio="857" activeTab="2" xr2:uid="{9062498E-EA1D-4BAB-9029-BEF2F3BC0B87}"/>
  </bookViews>
  <sheets>
    <sheet name="Assumptions" sheetId="12" r:id="rId1"/>
    <sheet name="FAQs" sheetId="13" r:id="rId2"/>
    <sheet name="Instructions" sheetId="17" r:id="rId3"/>
    <sheet name="Orig Loan Worksheet" sheetId="5" r:id="rId4"/>
    <sheet name="8 Week Spend Forecast" sheetId="3" r:id="rId5"/>
    <sheet name="Calculation Forecast" sheetId="1" r:id="rId6"/>
    <sheet name="8 Week Spend Actuals" sheetId="15" r:id="rId7"/>
    <sheet name="Calculation Actuals" sheetId="14" r:id="rId8"/>
    <sheet name="Loan Schedule" sheetId="10" r:id="rId9"/>
    <sheet name="Reduction in Wages Worksheet" sheetId="2" r:id="rId10"/>
    <sheet name="Self-Employed" sheetId="6" r:id="rId11"/>
    <sheet name="Sheet2" sheetId="16" state="hidden" r:id="rId12"/>
    <sheet name="Sheet1" sheetId="11" state="hidden" r:id="rId13"/>
  </sheets>
  <externalReferences>
    <externalReference r:id="rId14"/>
    <externalReference r:id="rId15"/>
  </externalReferences>
  <definedNames>
    <definedName name="_xlnm._FilterDatabase" localSheetId="4" hidden="1">'8 Week Spend Forecast'!$A$7:$I$7</definedName>
    <definedName name="_xlnm._FilterDatabase" localSheetId="3" hidden="1">'Orig Loan Worksheet'!$A$8:$D$28</definedName>
    <definedName name="ActualNumberOfPayments" localSheetId="8">IFERROR(IF('Loan Schedule'!LoanIsGood,IF('Loan Schedule'!PaymentsPerYear=1,1,MATCH(0.01,End_Bal,-1)+1)),"")</definedName>
    <definedName name="ActualNumberOfPayments" localSheetId="3">IFERROR(IF(LoanIsGood,IF(PaymentsPerYear=1,1,MATCH(0.01,End_Bal,-1)+1)),"")</definedName>
    <definedName name="ActualNumberOfPayments">IFERROR(IF(LoanIsGood,IF(PaymentsPerYear=1,1,MATCH(0.01,End_Bal,-1)+1)),"")</definedName>
    <definedName name="ColumnTitle1" localSheetId="8">PaymentSchedule3[[#Headers],[PMT NO]]</definedName>
    <definedName name="ColumnTitle1">[1]!PaymentSchedule[[#Headers],[PMT NO]]</definedName>
    <definedName name="DAYSINWORKWEEK" localSheetId="7">'[2]STEP 2 Limit - EE Comp'!#REF!</definedName>
    <definedName name="DAYSINWORKWEEK">'[2]STEP 2 Limit - EE Comp'!#REF!</definedName>
    <definedName name="End_Bal">[1]!PaymentSchedule[ENDING BALANCE]</definedName>
    <definedName name="ExtraPayments" localSheetId="8">'Loan Schedule'!$E$9</definedName>
    <definedName name="ExtraPayments">'[1]Loan Schedule'!$E$11</definedName>
    <definedName name="InterestRate" localSheetId="8">'Loan Schedule'!$E$4</definedName>
    <definedName name="InterestRate">'[1]Loan Schedule'!$E$6</definedName>
    <definedName name="LastCol" localSheetId="8">MATCH(REPT("z",255),'Loan Schedule'!$12:$12)</definedName>
    <definedName name="LastCol">MATCH(REPT("z",255),'[1]Loan Schedule'!$13:$13)</definedName>
    <definedName name="LastRow" localSheetId="8">MATCH(9.99E+307,'Loan Schedule'!$B:$B)</definedName>
    <definedName name="LastRow">MATCH(9.99E+307,'[1]Loan Schedule'!$B:$B)</definedName>
    <definedName name="LenderName">'Loan Schedule'!$H$9:$I$9</definedName>
    <definedName name="LoanAmount" localSheetId="8">'Loan Schedule'!$E$3</definedName>
    <definedName name="LoanAmount">'[1]Loan Schedule'!$E$5</definedName>
    <definedName name="LoanIsGood" localSheetId="8">('Loan Schedule'!$E$3*'Loan Schedule'!$E$4*'Loan Schedule'!$E$5*'Loan Schedule'!$E$7)&gt;0</definedName>
    <definedName name="LoanIsGood">('[1]Loan Schedule'!$E$5*'[1]Loan Schedule'!$E$6*'[1]Loan Schedule'!$E$7*'[1]Loan Schedule'!$E$9)&gt;0</definedName>
    <definedName name="LoanPeriod" localSheetId="8">'Loan Schedule'!$E$5</definedName>
    <definedName name="LoanPeriod">'[1]Loan Schedule'!$E$7</definedName>
    <definedName name="LoanStartDate" localSheetId="8">'Loan Schedule'!$E$7</definedName>
    <definedName name="LoanStartDate">'[1]Loan Schedule'!$E$9</definedName>
    <definedName name="PaymentsPerYear" localSheetId="8">'Loan Schedule'!$E$6</definedName>
    <definedName name="PaymentsPerYear">'[1]Loan Schedule'!$E$8</definedName>
    <definedName name="_xlnm.Print_Area" localSheetId="8">'Loan Schedule'!$A$1:$K$36</definedName>
    <definedName name="_xlnm.Print_Area" localSheetId="9">'Reduction in Wages Worksheet'!$A$5:$H$29</definedName>
    <definedName name="_xlnm.Print_Area" localSheetId="10">'Self-Employed'!$E$11:$K$36</definedName>
    <definedName name="_xlnm.Print_Titles" localSheetId="8">'Loan Schedule'!$12:$12</definedName>
    <definedName name="PrintArea_SET" localSheetId="8">OFFSET('Loan Schedule'!$B$1,,,'Loan Schedule'!LastRow,'Loan Schedule'!LastCol)</definedName>
    <definedName name="PrintArea_SET" localSheetId="3">OFFSET('[1]Loan Schedule'!$B$1,,,LastRow,LastCol)</definedName>
    <definedName name="PrintArea_SET">OFFSET('[1]Loan Schedule'!$B$1,,,LastRow,LastCol)</definedName>
    <definedName name="RowTitleRegion1..E9">'Loan Schedule'!$C$3:$D$3</definedName>
    <definedName name="RowTitleRegion2..I7">'Loan Schedule'!$G$3:$H$3</definedName>
    <definedName name="RowTitleRegion3..E9">'Loan Schedule'!$C$9</definedName>
    <definedName name="RowTitleRegion4..H9">'Loan Schedule'!$G$9</definedName>
    <definedName name="ScheduledNumberOfPayments" localSheetId="8">'Loan Schedule'!$I$4</definedName>
    <definedName name="ScheduledNumberOfPayments">'[1]Loan Schedule'!$I$6</definedName>
    <definedName name="ScheduledPayment" localSheetId="8">'Loan Schedule'!$I$3</definedName>
    <definedName name="ScheduledPayment">'[1]Loan Schedule'!$I$5</definedName>
    <definedName name="TotalEarlyPayments" localSheetId="8">SUM(PaymentSchedule3[EXTRA PAYMENT])</definedName>
    <definedName name="TotalEarlyPayments">SUM([1]!PaymentSchedule[EXTRA PAYMENT])</definedName>
    <definedName name="TotalInterest" localSheetId="8">SUM(PaymentSchedule3[INTEREST])</definedName>
    <definedName name="TotalInterest">SUM([1]!PaymentSchedule[INTEREST])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9" i="3" l="1"/>
  <c r="L51" i="15" l="1"/>
  <c r="D19" i="1"/>
  <c r="E34" i="1"/>
  <c r="C28" i="1"/>
  <c r="C26" i="1"/>
  <c r="E24" i="14"/>
  <c r="C9" i="14"/>
  <c r="E9" i="14" s="1"/>
  <c r="K43" i="15"/>
  <c r="J43" i="15"/>
  <c r="I43" i="15"/>
  <c r="G43" i="15"/>
  <c r="F43" i="15"/>
  <c r="E43" i="15"/>
  <c r="H30" i="15"/>
  <c r="C8" i="14"/>
  <c r="E8" i="14" s="1"/>
  <c r="C7" i="14"/>
  <c r="E7" i="14" s="1"/>
  <c r="K60" i="15"/>
  <c r="K58" i="15"/>
  <c r="H43" i="15"/>
  <c r="D43" i="15"/>
  <c r="M30" i="15"/>
  <c r="L15" i="15"/>
  <c r="L14" i="15"/>
  <c r="L13" i="15"/>
  <c r="L12" i="15"/>
  <c r="L11" i="15"/>
  <c r="L10" i="15"/>
  <c r="L9" i="15"/>
  <c r="L8" i="15"/>
  <c r="L7" i="15"/>
  <c r="L6" i="15"/>
  <c r="L28" i="15"/>
  <c r="L27" i="15"/>
  <c r="L26" i="15"/>
  <c r="L41" i="15"/>
  <c r="L40" i="15"/>
  <c r="M17" i="15"/>
  <c r="M19" i="15" s="1"/>
  <c r="K17" i="15"/>
  <c r="J17" i="15"/>
  <c r="I17" i="15"/>
  <c r="H17" i="15"/>
  <c r="G17" i="15"/>
  <c r="F17" i="15"/>
  <c r="E17" i="15"/>
  <c r="D17" i="15"/>
  <c r="R8" i="11"/>
  <c r="Q8" i="11"/>
  <c r="P8" i="11"/>
  <c r="O8" i="11"/>
  <c r="N8" i="11"/>
  <c r="M8" i="11"/>
  <c r="R9" i="11"/>
  <c r="Q9" i="11"/>
  <c r="P9" i="11"/>
  <c r="O9" i="11"/>
  <c r="N9" i="11"/>
  <c r="M9" i="11"/>
  <c r="M10" i="11" s="1"/>
  <c r="R21" i="11"/>
  <c r="Q21" i="11"/>
  <c r="P21" i="11"/>
  <c r="O21" i="11"/>
  <c r="N21" i="11"/>
  <c r="M21" i="11"/>
  <c r="R19" i="11"/>
  <c r="Q19" i="11"/>
  <c r="P19" i="11"/>
  <c r="O19" i="11"/>
  <c r="N19" i="11"/>
  <c r="M19" i="11"/>
  <c r="R18" i="11"/>
  <c r="R22" i="11" s="1"/>
  <c r="Q18" i="11"/>
  <c r="Q22" i="11" s="1"/>
  <c r="P18" i="11"/>
  <c r="P22" i="11" s="1"/>
  <c r="O18" i="11"/>
  <c r="O22" i="11" s="1"/>
  <c r="N18" i="11"/>
  <c r="N22" i="11" s="1"/>
  <c r="M18" i="11"/>
  <c r="M22" i="11" s="1"/>
  <c r="D30" i="15" l="1"/>
  <c r="G6" i="14"/>
  <c r="G6" i="1"/>
  <c r="L68" i="15"/>
  <c r="C6" i="14" s="1"/>
  <c r="H6" i="14" s="1"/>
  <c r="F29" i="3"/>
  <c r="P20" i="11"/>
  <c r="N20" i="11"/>
  <c r="R20" i="11"/>
  <c r="O20" i="11"/>
  <c r="J30" i="15"/>
  <c r="G5" i="1"/>
  <c r="G7" i="1" s="1"/>
  <c r="M20" i="11"/>
  <c r="Q20" i="11"/>
  <c r="L55" i="15"/>
  <c r="E18" i="14" s="1"/>
  <c r="L24" i="15"/>
  <c r="F30" i="15"/>
  <c r="L25" i="15"/>
  <c r="L39" i="15"/>
  <c r="L43" i="15" s="1"/>
  <c r="I30" i="15"/>
  <c r="E30" i="15"/>
  <c r="K30" i="15"/>
  <c r="G30" i="15"/>
  <c r="G5" i="14"/>
  <c r="G7" i="14" s="1"/>
  <c r="L53" i="15"/>
  <c r="D37" i="3"/>
  <c r="L23" i="3"/>
  <c r="M23" i="3"/>
  <c r="N23" i="3"/>
  <c r="O23" i="3"/>
  <c r="P23" i="3"/>
  <c r="Q23" i="3"/>
  <c r="R23" i="3"/>
  <c r="K23" i="3"/>
  <c r="H9" i="3"/>
  <c r="H10" i="3"/>
  <c r="H11" i="3"/>
  <c r="H12" i="3"/>
  <c r="H13" i="3"/>
  <c r="H14" i="3"/>
  <c r="H15" i="3"/>
  <c r="H16" i="3"/>
  <c r="H17" i="3"/>
  <c r="H18" i="3"/>
  <c r="H19" i="3"/>
  <c r="H20" i="3"/>
  <c r="H21" i="3"/>
  <c r="H22" i="3"/>
  <c r="H23" i="3"/>
  <c r="H24" i="3"/>
  <c r="H25" i="3"/>
  <c r="H26" i="3"/>
  <c r="H27" i="3"/>
  <c r="H8" i="3"/>
  <c r="H29" i="3" l="1"/>
  <c r="L30" i="15"/>
  <c r="B2" i="5"/>
  <c r="A2" i="2"/>
  <c r="C10" i="10"/>
  <c r="B2" i="14"/>
  <c r="A2" i="15"/>
  <c r="B2" i="1"/>
  <c r="B2" i="3"/>
  <c r="R17" i="3" l="1"/>
  <c r="Q17" i="3"/>
  <c r="P17" i="3"/>
  <c r="O17" i="3"/>
  <c r="N17" i="3"/>
  <c r="M17" i="3"/>
  <c r="L17" i="3"/>
  <c r="K17" i="3"/>
  <c r="J13" i="3"/>
  <c r="A1" i="2" l="1"/>
  <c r="B1" i="14"/>
  <c r="A1" i="15"/>
  <c r="B1" i="1"/>
  <c r="D28" i="5"/>
  <c r="B1" i="3"/>
  <c r="C29" i="3"/>
  <c r="N7" i="15" l="1"/>
  <c r="N12" i="15"/>
  <c r="N13" i="15"/>
  <c r="N11" i="15"/>
  <c r="N6" i="15"/>
  <c r="N15" i="15"/>
  <c r="N14" i="15"/>
  <c r="N8" i="15"/>
  <c r="D46" i="3"/>
  <c r="D48" i="3"/>
  <c r="D47" i="3"/>
  <c r="D39" i="3"/>
  <c r="D50" i="3" l="1"/>
  <c r="R11" i="11"/>
  <c r="Q11" i="11"/>
  <c r="P11" i="11"/>
  <c r="O11" i="11"/>
  <c r="N11" i="11"/>
  <c r="M11" i="11"/>
  <c r="Q10" i="11"/>
  <c r="Q12" i="11" s="1"/>
  <c r="R10" i="11"/>
  <c r="R12" i="11" s="1"/>
  <c r="P10" i="11"/>
  <c r="P12" i="11" s="1"/>
  <c r="O10" i="11"/>
  <c r="O12" i="11" s="1"/>
  <c r="N10" i="11"/>
  <c r="N12" i="11" s="1"/>
  <c r="M12" i="11"/>
  <c r="R5" i="11"/>
  <c r="R7" i="11" s="1"/>
  <c r="Q5" i="11"/>
  <c r="Q7" i="11" s="1"/>
  <c r="P5" i="11"/>
  <c r="P7" i="11" s="1"/>
  <c r="O5" i="11"/>
  <c r="O7" i="11" s="1"/>
  <c r="N5" i="11"/>
  <c r="N7" i="11" s="1"/>
  <c r="M5" i="11"/>
  <c r="M7" i="11" s="1"/>
  <c r="L17" i="15" l="1"/>
  <c r="L19" i="15" s="1"/>
  <c r="L45" i="15" s="1"/>
  <c r="M13" i="11"/>
  <c r="M14" i="11" s="1"/>
  <c r="Q13" i="11"/>
  <c r="Q14" i="11" s="1"/>
  <c r="O13" i="11"/>
  <c r="O14" i="11" s="1"/>
  <c r="P13" i="11"/>
  <c r="P14" i="11" s="1"/>
  <c r="N13" i="11"/>
  <c r="N14" i="11" s="1"/>
  <c r="R13" i="11"/>
  <c r="R14" i="11" s="1"/>
  <c r="C5" i="14" l="1"/>
  <c r="I5" i="14" l="1"/>
  <c r="I6" i="14"/>
  <c r="E5" i="14"/>
  <c r="H5" i="14"/>
  <c r="H7" i="14" s="1"/>
  <c r="E26" i="14" l="1"/>
  <c r="D17" i="2"/>
  <c r="E17" i="2" s="1"/>
  <c r="K17" i="2"/>
  <c r="D18" i="2"/>
  <c r="E18" i="2" s="1"/>
  <c r="J18" i="2"/>
  <c r="K18" i="2"/>
  <c r="M18" i="2"/>
  <c r="D19" i="2"/>
  <c r="E19" i="2" s="1"/>
  <c r="F19" i="2" s="1"/>
  <c r="J19" i="2"/>
  <c r="K19" i="2"/>
  <c r="M19" i="2"/>
  <c r="D20" i="2"/>
  <c r="E20" i="2" s="1"/>
  <c r="J20" i="2"/>
  <c r="K20" i="2"/>
  <c r="M20" i="2"/>
  <c r="N20" i="2" l="1"/>
  <c r="R24" i="3"/>
  <c r="L19" i="2"/>
  <c r="L18" i="2"/>
  <c r="N19" i="2"/>
  <c r="N18" i="2"/>
  <c r="J17" i="2"/>
  <c r="L17" i="2" s="1"/>
  <c r="L20" i="2"/>
  <c r="M17" i="2"/>
  <c r="F20" i="2"/>
  <c r="G20" i="2" s="1"/>
  <c r="F18" i="2"/>
  <c r="G18" i="2" s="1"/>
  <c r="F17" i="2"/>
  <c r="G17" i="2" s="1"/>
  <c r="G19" i="2"/>
  <c r="S37" i="11"/>
  <c r="O37" i="11"/>
  <c r="T36" i="11"/>
  <c r="S32" i="11"/>
  <c r="O32" i="11"/>
  <c r="S33" i="11" s="1"/>
  <c r="T31" i="11"/>
  <c r="N17" i="2" l="1"/>
  <c r="S38" i="11"/>
  <c r="D33" i="3" l="1"/>
  <c r="D34" i="3"/>
  <c r="D35" i="3"/>
  <c r="D36" i="3"/>
  <c r="D32" i="3"/>
  <c r="K7" i="2" l="1"/>
  <c r="J7" i="2"/>
  <c r="D10" i="5" l="1"/>
  <c r="D11" i="5"/>
  <c r="D12" i="5"/>
  <c r="D13" i="5"/>
  <c r="D14" i="5"/>
  <c r="D15" i="5"/>
  <c r="D16" i="5"/>
  <c r="D17" i="5"/>
  <c r="D18" i="5"/>
  <c r="D19" i="5"/>
  <c r="D20" i="5"/>
  <c r="D21" i="5"/>
  <c r="D22" i="5"/>
  <c r="D23" i="5"/>
  <c r="D24" i="5"/>
  <c r="D25" i="5"/>
  <c r="D26" i="5"/>
  <c r="D27" i="5"/>
  <c r="D9" i="5"/>
  <c r="C30" i="5"/>
  <c r="D30" i="5" l="1"/>
  <c r="D40" i="5" s="1"/>
  <c r="D41" i="5" s="1"/>
  <c r="M7" i="2" l="1"/>
  <c r="N7" i="2" s="1"/>
  <c r="J8" i="2"/>
  <c r="K8" i="2"/>
  <c r="M8" i="2"/>
  <c r="J9" i="2"/>
  <c r="K9" i="2"/>
  <c r="M9" i="2"/>
  <c r="J10" i="2"/>
  <c r="K10" i="2"/>
  <c r="M10" i="2"/>
  <c r="J11" i="2"/>
  <c r="K11" i="2"/>
  <c r="M11" i="2"/>
  <c r="J12" i="2"/>
  <c r="K12" i="2"/>
  <c r="M12" i="2"/>
  <c r="J13" i="2"/>
  <c r="K13" i="2"/>
  <c r="M13" i="2"/>
  <c r="J14" i="2"/>
  <c r="K14" i="2"/>
  <c r="M14" i="2"/>
  <c r="J15" i="2"/>
  <c r="K15" i="2"/>
  <c r="M15" i="2"/>
  <c r="J16" i="2"/>
  <c r="K16" i="2"/>
  <c r="M16" i="2"/>
  <c r="J21" i="2"/>
  <c r="K21" i="2"/>
  <c r="M21" i="2"/>
  <c r="J22" i="2"/>
  <c r="K22" i="2"/>
  <c r="M22" i="2"/>
  <c r="J23" i="2"/>
  <c r="K23" i="2"/>
  <c r="M23" i="2"/>
  <c r="D7" i="2"/>
  <c r="E7" i="2" s="1"/>
  <c r="F7" i="2" s="1"/>
  <c r="D8" i="2"/>
  <c r="E8" i="2" s="1"/>
  <c r="F8" i="2" s="1"/>
  <c r="D9" i="2"/>
  <c r="E9" i="2" s="1"/>
  <c r="F9" i="2" s="1"/>
  <c r="D10" i="2"/>
  <c r="E10" i="2" s="1"/>
  <c r="F10" i="2" s="1"/>
  <c r="D11" i="2"/>
  <c r="E11" i="2" s="1"/>
  <c r="F11" i="2" s="1"/>
  <c r="D12" i="2"/>
  <c r="E12" i="2" s="1"/>
  <c r="F12" i="2" s="1"/>
  <c r="D13" i="2"/>
  <c r="E13" i="2" s="1"/>
  <c r="F13" i="2" s="1"/>
  <c r="D14" i="2"/>
  <c r="E14" i="2" s="1"/>
  <c r="F14" i="2" s="1"/>
  <c r="D15" i="2"/>
  <c r="E15" i="2" s="1"/>
  <c r="F15" i="2" s="1"/>
  <c r="D16" i="2"/>
  <c r="E16" i="2" s="1"/>
  <c r="F16" i="2" s="1"/>
  <c r="D21" i="2"/>
  <c r="E21" i="2" s="1"/>
  <c r="F21" i="2" s="1"/>
  <c r="D22" i="2"/>
  <c r="E22" i="2" s="1"/>
  <c r="F22" i="2" s="1"/>
  <c r="D23" i="2"/>
  <c r="E23" i="2" s="1"/>
  <c r="F23" i="2" s="1"/>
  <c r="N16" i="2" l="1"/>
  <c r="N12" i="2"/>
  <c r="N8" i="2"/>
  <c r="N21" i="2"/>
  <c r="L16" i="2"/>
  <c r="N9" i="2"/>
  <c r="L23" i="2"/>
  <c r="L22" i="2"/>
  <c r="L10" i="2"/>
  <c r="N22" i="2"/>
  <c r="N23" i="2"/>
  <c r="L7" i="2"/>
  <c r="N15" i="2"/>
  <c r="L13" i="2"/>
  <c r="L12" i="2"/>
  <c r="L8" i="2"/>
  <c r="L15" i="2"/>
  <c r="L14" i="2"/>
  <c r="N10" i="2"/>
  <c r="N13" i="2"/>
  <c r="N11" i="2"/>
  <c r="L21" i="2"/>
  <c r="L11" i="2"/>
  <c r="L9" i="2"/>
  <c r="N14" i="2"/>
  <c r="G23" i="2"/>
  <c r="G22" i="2"/>
  <c r="G21" i="2"/>
  <c r="G16" i="2"/>
  <c r="G15" i="2"/>
  <c r="G14" i="2"/>
  <c r="G13" i="2"/>
  <c r="G12" i="2"/>
  <c r="G11" i="2"/>
  <c r="G10" i="2"/>
  <c r="G9" i="2"/>
  <c r="G8" i="2"/>
  <c r="G7" i="2"/>
  <c r="N10" i="15" s="1"/>
  <c r="G17" i="6"/>
  <c r="I17" i="6" s="1"/>
  <c r="M6" i="2" l="1"/>
  <c r="K6" i="2"/>
  <c r="J6" i="2"/>
  <c r="L6" i="2" l="1"/>
  <c r="N6" i="2"/>
  <c r="G29" i="6"/>
  <c r="G30" i="6" l="1"/>
  <c r="I29" i="6"/>
  <c r="I15" i="6"/>
  <c r="I14" i="6"/>
  <c r="G18" i="6"/>
  <c r="K9" i="3"/>
  <c r="K29" i="6" l="1"/>
  <c r="L9" i="3"/>
  <c r="L10" i="3" s="1"/>
  <c r="K10" i="3"/>
  <c r="K11" i="3" s="1"/>
  <c r="I32" i="6"/>
  <c r="I33" i="6" s="1"/>
  <c r="I30" i="6"/>
  <c r="K18" i="3"/>
  <c r="K19" i="3" s="1"/>
  <c r="L18" i="3" l="1"/>
  <c r="L19" i="3" s="1"/>
  <c r="M9" i="3"/>
  <c r="M10" i="3" s="1"/>
  <c r="I35" i="6"/>
  <c r="I34" i="6"/>
  <c r="C6" i="1"/>
  <c r="L11" i="3"/>
  <c r="I18" i="6"/>
  <c r="I20" i="6"/>
  <c r="K17" i="6"/>
  <c r="N9" i="3" l="1"/>
  <c r="N10" i="3" s="1"/>
  <c r="I36" i="6"/>
  <c r="M18" i="3"/>
  <c r="M19" i="3" s="1"/>
  <c r="M11" i="3"/>
  <c r="E6" i="1"/>
  <c r="H6" i="1"/>
  <c r="I21" i="6"/>
  <c r="I23" i="6" s="1"/>
  <c r="K32" i="6"/>
  <c r="K33" i="6"/>
  <c r="O9" i="3"/>
  <c r="O10" i="3" s="1"/>
  <c r="N11" i="3" l="1"/>
  <c r="O11" i="3" s="1"/>
  <c r="N18" i="3"/>
  <c r="N19" i="3" s="1"/>
  <c r="I22" i="6"/>
  <c r="P9" i="3"/>
  <c r="P10" i="3" s="1"/>
  <c r="O18" i="3"/>
  <c r="O19" i="3" s="1"/>
  <c r="K20" i="6" l="1"/>
  <c r="I24" i="6" s="1"/>
  <c r="K21" i="6"/>
  <c r="Q9" i="3"/>
  <c r="Q10" i="3" s="1"/>
  <c r="P18" i="3"/>
  <c r="P19" i="3" s="1"/>
  <c r="P11" i="3"/>
  <c r="R9" i="3" l="1"/>
  <c r="R10" i="3" s="1"/>
  <c r="Q18" i="3"/>
  <c r="Q19" i="3" s="1"/>
  <c r="Q11" i="3"/>
  <c r="R11" i="3" l="1"/>
  <c r="D41" i="3" s="1"/>
  <c r="D43" i="3" s="1"/>
  <c r="R18" i="3"/>
  <c r="R19" i="3" s="1"/>
  <c r="R20" i="3" l="1"/>
  <c r="R27" i="3" s="1"/>
  <c r="D21" i="1" s="1"/>
  <c r="E15" i="1" s="1"/>
  <c r="C5" i="1" l="1"/>
  <c r="E36" i="1" s="1"/>
  <c r="E5" i="1" l="1"/>
  <c r="I5" i="1"/>
  <c r="H5" i="1"/>
  <c r="H7" i="1" s="1"/>
  <c r="I6" i="1"/>
  <c r="D6" i="2"/>
  <c r="B29" i="2" l="1"/>
  <c r="C13" i="14" s="1"/>
  <c r="E6" i="2"/>
  <c r="C10" i="1" l="1"/>
  <c r="F6" i="2"/>
  <c r="G6" i="2" s="1"/>
  <c r="B28" i="2"/>
  <c r="C12" i="14" s="1"/>
  <c r="D14" i="14" s="1"/>
  <c r="G25" i="2" l="1"/>
  <c r="N9" i="15"/>
  <c r="N17" i="15" s="1"/>
  <c r="N19" i="15" s="1"/>
  <c r="C9" i="1"/>
  <c r="D11" i="1" s="1"/>
  <c r="D8" i="1" l="1"/>
  <c r="E8" i="1" s="1"/>
  <c r="D11" i="14"/>
  <c r="E13" i="1" l="1"/>
  <c r="E32" i="1" s="1"/>
  <c r="E38" i="1" s="1"/>
  <c r="E11" i="14"/>
  <c r="E42" i="1" l="1"/>
  <c r="F42" i="1" s="1"/>
  <c r="F38" i="1"/>
  <c r="E16" i="14"/>
  <c r="E22" i="14" s="1"/>
  <c r="E28" i="14" s="1"/>
  <c r="F28" i="14" s="1"/>
  <c r="E32" i="14" l="1"/>
  <c r="E3" i="10" l="1"/>
  <c r="I5" i="10" s="1"/>
  <c r="F32" i="14"/>
  <c r="I4" i="10"/>
  <c r="B74" i="10" s="1"/>
  <c r="B36" i="10"/>
  <c r="B115" i="10" l="1"/>
  <c r="K115" i="10" s="1"/>
  <c r="B264" i="10"/>
  <c r="F264" i="10" s="1"/>
  <c r="B125" i="10"/>
  <c r="J125" i="10" s="1"/>
  <c r="B268" i="10"/>
  <c r="H268" i="10" s="1"/>
  <c r="B152" i="10"/>
  <c r="G152" i="10" s="1"/>
  <c r="B283" i="10"/>
  <c r="D283" i="10" s="1"/>
  <c r="B213" i="10"/>
  <c r="I213" i="10" s="1"/>
  <c r="B187" i="10"/>
  <c r="J187" i="10" s="1"/>
  <c r="B52" i="10"/>
  <c r="I52" i="10" s="1"/>
  <c r="B272" i="10"/>
  <c r="H272" i="10" s="1"/>
  <c r="B209" i="10"/>
  <c r="C209" i="10" s="1"/>
  <c r="B336" i="10"/>
  <c r="H336" i="10" s="1"/>
  <c r="B315" i="10"/>
  <c r="D315" i="10" s="1"/>
  <c r="B306" i="10"/>
  <c r="C306" i="10" s="1"/>
  <c r="B356" i="10"/>
  <c r="G356" i="10" s="1"/>
  <c r="B162" i="10"/>
  <c r="J162" i="10" s="1"/>
  <c r="B135" i="10"/>
  <c r="D135" i="10" s="1"/>
  <c r="B137" i="10"/>
  <c r="G137" i="10" s="1"/>
  <c r="B148" i="10"/>
  <c r="F148" i="10" s="1"/>
  <c r="B173" i="10"/>
  <c r="F173" i="10" s="1"/>
  <c r="B174" i="10"/>
  <c r="E174" i="10" s="1"/>
  <c r="B63" i="10"/>
  <c r="D63" i="10" s="1"/>
  <c r="B363" i="10"/>
  <c r="C363" i="10" s="1"/>
  <c r="B303" i="10"/>
  <c r="F303" i="10" s="1"/>
  <c r="B163" i="10"/>
  <c r="J163" i="10" s="1"/>
  <c r="B370" i="10"/>
  <c r="J370" i="10" s="1"/>
  <c r="B69" i="10"/>
  <c r="K69" i="10" s="1"/>
  <c r="B132" i="10"/>
  <c r="J132" i="10" s="1"/>
  <c r="B321" i="10"/>
  <c r="I321" i="10" s="1"/>
  <c r="B103" i="10"/>
  <c r="C103" i="10" s="1"/>
  <c r="B101" i="10"/>
  <c r="B51" i="10"/>
  <c r="C51" i="10" s="1"/>
  <c r="B345" i="10"/>
  <c r="H345" i="10" s="1"/>
  <c r="B248" i="10"/>
  <c r="G248" i="10" s="1"/>
  <c r="B352" i="10"/>
  <c r="C352" i="10" s="1"/>
  <c r="B141" i="10"/>
  <c r="F141" i="10" s="1"/>
  <c r="B172" i="10"/>
  <c r="H172" i="10" s="1"/>
  <c r="B230" i="10"/>
  <c r="C230" i="10" s="1"/>
  <c r="B223" i="10"/>
  <c r="G223" i="10" s="1"/>
  <c r="B164" i="10"/>
  <c r="G164" i="10" s="1"/>
  <c r="B220" i="10"/>
  <c r="J220" i="10" s="1"/>
  <c r="B76" i="10"/>
  <c r="E76" i="10" s="1"/>
  <c r="B90" i="10"/>
  <c r="B78" i="10"/>
  <c r="F78" i="10" s="1"/>
  <c r="B251" i="10"/>
  <c r="G251" i="10" s="1"/>
  <c r="B71" i="10"/>
  <c r="K71" i="10" s="1"/>
  <c r="B205" i="10"/>
  <c r="H205" i="10" s="1"/>
  <c r="B32" i="10"/>
  <c r="E32" i="10" s="1"/>
  <c r="B142" i="10"/>
  <c r="J142" i="10" s="1"/>
  <c r="B14" i="10"/>
  <c r="C14" i="10" s="1"/>
  <c r="B243" i="10"/>
  <c r="B58" i="10"/>
  <c r="C58" i="10" s="1"/>
  <c r="B95" i="10"/>
  <c r="G95" i="10" s="1"/>
  <c r="B267" i="10"/>
  <c r="I267" i="10" s="1"/>
  <c r="B156" i="10"/>
  <c r="B228" i="10"/>
  <c r="D228" i="10" s="1"/>
  <c r="B127" i="10"/>
  <c r="J127" i="10" s="1"/>
  <c r="B277" i="10"/>
  <c r="C277" i="10" s="1"/>
  <c r="B196" i="10"/>
  <c r="B117" i="10"/>
  <c r="B49" i="10"/>
  <c r="H49" i="10" s="1"/>
  <c r="B155" i="10"/>
  <c r="D155" i="10" s="1"/>
  <c r="B116" i="10"/>
  <c r="B147" i="10"/>
  <c r="C147" i="10" s="1"/>
  <c r="B44" i="10"/>
  <c r="G44" i="10" s="1"/>
  <c r="B202" i="10"/>
  <c r="K202" i="10" s="1"/>
  <c r="B197" i="10"/>
  <c r="C197" i="10" s="1"/>
  <c r="I3" i="10"/>
  <c r="B284" i="10"/>
  <c r="D284" i="10" s="1"/>
  <c r="B229" i="10"/>
  <c r="H229" i="10" s="1"/>
  <c r="B87" i="10"/>
  <c r="J87" i="10" s="1"/>
  <c r="B325" i="10"/>
  <c r="F325" i="10" s="1"/>
  <c r="B153" i="10"/>
  <c r="J153" i="10" s="1"/>
  <c r="B92" i="10"/>
  <c r="I92" i="10" s="1"/>
  <c r="B204" i="10"/>
  <c r="H204" i="10" s="1"/>
  <c r="B59" i="10"/>
  <c r="I59" i="10" s="1"/>
  <c r="B285" i="10"/>
  <c r="F285" i="10" s="1"/>
  <c r="B259" i="10"/>
  <c r="D259" i="10" s="1"/>
  <c r="B227" i="10"/>
  <c r="F227" i="10" s="1"/>
  <c r="B17" i="10"/>
  <c r="C17" i="10" s="1"/>
  <c r="B333" i="10"/>
  <c r="I333" i="10" s="1"/>
  <c r="B241" i="10"/>
  <c r="C241" i="10" s="1"/>
  <c r="B110" i="10"/>
  <c r="B171" i="10"/>
  <c r="B233" i="10"/>
  <c r="E233" i="10" s="1"/>
  <c r="B290" i="10"/>
  <c r="K290" i="10" s="1"/>
  <c r="B136" i="10"/>
  <c r="B105" i="10"/>
  <c r="I105" i="10" s="1"/>
  <c r="B62" i="10"/>
  <c r="E62" i="10" s="1"/>
  <c r="B365" i="10"/>
  <c r="F365" i="10" s="1"/>
  <c r="B364" i="10"/>
  <c r="E364" i="10" s="1"/>
  <c r="B178" i="10"/>
  <c r="H178" i="10" s="1"/>
  <c r="B343" i="10"/>
  <c r="C343" i="10" s="1"/>
  <c r="B266" i="10"/>
  <c r="K266" i="10" s="1"/>
  <c r="B38" i="10"/>
  <c r="K38" i="10" s="1"/>
  <c r="B114" i="10"/>
  <c r="I114" i="10" s="1"/>
  <c r="B350" i="10"/>
  <c r="C350" i="10" s="1"/>
  <c r="B91" i="10"/>
  <c r="E91" i="10" s="1"/>
  <c r="B179" i="10"/>
  <c r="C179" i="10" s="1"/>
  <c r="B79" i="10"/>
  <c r="B26" i="10"/>
  <c r="C26" i="10" s="1"/>
  <c r="B263" i="10"/>
  <c r="H263" i="10" s="1"/>
  <c r="B192" i="10"/>
  <c r="B118" i="10"/>
  <c r="B353" i="10"/>
  <c r="J353" i="10" s="1"/>
  <c r="B237" i="10"/>
  <c r="C237" i="10" s="1"/>
  <c r="B55" i="10"/>
  <c r="D55" i="10" s="1"/>
  <c r="B194" i="10"/>
  <c r="B313" i="10"/>
  <c r="G313" i="10" s="1"/>
  <c r="B236" i="10"/>
  <c r="K236" i="10" s="1"/>
  <c r="B327" i="10"/>
  <c r="H327" i="10" s="1"/>
  <c r="B31" i="10"/>
  <c r="C31" i="10" s="1"/>
  <c r="B98" i="10"/>
  <c r="G98" i="10" s="1"/>
  <c r="B39" i="10"/>
  <c r="F39" i="10" s="1"/>
  <c r="B371" i="10"/>
  <c r="B157" i="10"/>
  <c r="C157" i="10" s="1"/>
  <c r="B40" i="10"/>
  <c r="B335" i="10"/>
  <c r="F335" i="10" s="1"/>
  <c r="B211" i="10"/>
  <c r="G211" i="10" s="1"/>
  <c r="B183" i="10"/>
  <c r="E183" i="10" s="1"/>
  <c r="B35" i="10"/>
  <c r="E35" i="10" s="1"/>
  <c r="B86" i="10"/>
  <c r="E86" i="10" s="1"/>
  <c r="B232" i="10"/>
  <c r="B50" i="10"/>
  <c r="F50" i="10" s="1"/>
  <c r="B300" i="10"/>
  <c r="B15" i="10"/>
  <c r="C15" i="10" s="1"/>
  <c r="B226" i="10"/>
  <c r="I226" i="10" s="1"/>
  <c r="B314" i="10"/>
  <c r="B191" i="10"/>
  <c r="I191" i="10" s="1"/>
  <c r="B208" i="10"/>
  <c r="I208" i="10" s="1"/>
  <c r="B119" i="10"/>
  <c r="G119" i="10" s="1"/>
  <c r="B151" i="10"/>
  <c r="F151" i="10" s="1"/>
  <c r="B130" i="10"/>
  <c r="B207" i="10"/>
  <c r="D207" i="10" s="1"/>
  <c r="B292" i="10"/>
  <c r="B176" i="10"/>
  <c r="B360" i="10"/>
  <c r="C360" i="10" s="1"/>
  <c r="B186" i="10"/>
  <c r="C186" i="10" s="1"/>
  <c r="B97" i="10"/>
  <c r="F97" i="10" s="1"/>
  <c r="B33" i="10"/>
  <c r="C33" i="10" s="1"/>
  <c r="B291" i="10"/>
  <c r="B193" i="10"/>
  <c r="K193" i="10" s="1"/>
  <c r="B362" i="10"/>
  <c r="B273" i="10"/>
  <c r="K273" i="10" s="1"/>
  <c r="B68" i="10"/>
  <c r="B29" i="10"/>
  <c r="C29" i="10" s="1"/>
  <c r="B246" i="10"/>
  <c r="B67" i="10"/>
  <c r="H67" i="10" s="1"/>
  <c r="B54" i="10"/>
  <c r="K54" i="10" s="1"/>
  <c r="B37" i="10"/>
  <c r="B73" i="10"/>
  <c r="I73" i="10" s="1"/>
  <c r="B25" i="10"/>
  <c r="B235" i="10"/>
  <c r="J235" i="10" s="1"/>
  <c r="B287" i="10"/>
  <c r="C287" i="10" s="1"/>
  <c r="B167" i="10"/>
  <c r="F167" i="10" s="1"/>
  <c r="B301" i="10"/>
  <c r="D301" i="10" s="1"/>
  <c r="B145" i="10"/>
  <c r="I145" i="10" s="1"/>
  <c r="B359" i="10"/>
  <c r="H359" i="10" s="1"/>
  <c r="B42" i="10"/>
  <c r="B107" i="10"/>
  <c r="B124" i="10"/>
  <c r="E124" i="10" s="1"/>
  <c r="B361" i="10"/>
  <c r="H361" i="10" s="1"/>
  <c r="B293" i="10"/>
  <c r="C293" i="10" s="1"/>
  <c r="B150" i="10"/>
  <c r="K150" i="10" s="1"/>
  <c r="B159" i="10"/>
  <c r="K159" i="10" s="1"/>
  <c r="B310" i="10"/>
  <c r="G310" i="10" s="1"/>
  <c r="B338" i="10"/>
  <c r="B108" i="10"/>
  <c r="D108" i="10" s="1"/>
  <c r="B331" i="10"/>
  <c r="I331" i="10" s="1"/>
  <c r="B257" i="10"/>
  <c r="I257" i="10" s="1"/>
  <c r="B169" i="10"/>
  <c r="J169" i="10" s="1"/>
  <c r="B307" i="10"/>
  <c r="B143" i="10"/>
  <c r="H143" i="10" s="1"/>
  <c r="B367" i="10"/>
  <c r="I367" i="10" s="1"/>
  <c r="B294" i="10"/>
  <c r="B244" i="10"/>
  <c r="G244" i="10" s="1"/>
  <c r="B41" i="10"/>
  <c r="K41" i="10" s="1"/>
  <c r="B349" i="10"/>
  <c r="H349" i="10" s="1"/>
  <c r="B180" i="10"/>
  <c r="B120" i="10"/>
  <c r="J120" i="10" s="1"/>
  <c r="B121" i="10"/>
  <c r="B66" i="10"/>
  <c r="E66" i="10" s="1"/>
  <c r="B265" i="10"/>
  <c r="K265" i="10" s="1"/>
  <c r="B274" i="10"/>
  <c r="B149" i="10"/>
  <c r="H149" i="10" s="1"/>
  <c r="B43" i="10"/>
  <c r="F43" i="10" s="1"/>
  <c r="B312" i="10"/>
  <c r="B305" i="10"/>
  <c r="H305" i="10" s="1"/>
  <c r="B161" i="10"/>
  <c r="B369" i="10"/>
  <c r="J369" i="10" s="1"/>
  <c r="B85" i="10"/>
  <c r="B341" i="10"/>
  <c r="J341" i="10" s="1"/>
  <c r="B113" i="10"/>
  <c r="C113" i="10" s="1"/>
  <c r="B212" i="10"/>
  <c r="C212" i="10" s="1"/>
  <c r="B134" i="10"/>
  <c r="B184" i="10"/>
  <c r="B112" i="10"/>
  <c r="B282" i="10"/>
  <c r="E282" i="10" s="1"/>
  <c r="B28" i="10"/>
  <c r="C28" i="10" s="1"/>
  <c r="B298" i="10"/>
  <c r="E298" i="10" s="1"/>
  <c r="B94" i="10"/>
  <c r="D94" i="10" s="1"/>
  <c r="B342" i="10"/>
  <c r="B302" i="10"/>
  <c r="C302" i="10" s="1"/>
  <c r="B332" i="10"/>
  <c r="F332" i="10" s="1"/>
  <c r="B289" i="10"/>
  <c r="B215" i="10"/>
  <c r="I215" i="10" s="1"/>
  <c r="B347" i="10"/>
  <c r="G347" i="10" s="1"/>
  <c r="B231" i="10"/>
  <c r="D231" i="10" s="1"/>
  <c r="B358" i="10"/>
  <c r="H358" i="10" s="1"/>
  <c r="B346" i="10"/>
  <c r="H346" i="10" s="1"/>
  <c r="B81" i="10"/>
  <c r="B65" i="10"/>
  <c r="B139" i="10"/>
  <c r="C139" i="10" s="1"/>
  <c r="B344" i="10"/>
  <c r="B123" i="10"/>
  <c r="H123" i="10" s="1"/>
  <c r="B254" i="10"/>
  <c r="J254" i="10" s="1"/>
  <c r="B75" i="10"/>
  <c r="B122" i="10"/>
  <c r="C122" i="10" s="1"/>
  <c r="B57" i="10"/>
  <c r="D57" i="10" s="1"/>
  <c r="B104" i="10"/>
  <c r="D104" i="10" s="1"/>
  <c r="B129" i="10"/>
  <c r="B256" i="10"/>
  <c r="K256" i="10" s="1"/>
  <c r="B281" i="10"/>
  <c r="B56" i="10"/>
  <c r="J56" i="10" s="1"/>
  <c r="B131" i="10"/>
  <c r="C131" i="10" s="1"/>
  <c r="B326" i="10"/>
  <c r="J326" i="10" s="1"/>
  <c r="B168" i="10"/>
  <c r="G168" i="10" s="1"/>
  <c r="B286" i="10"/>
  <c r="G286" i="10" s="1"/>
  <c r="B82" i="10"/>
  <c r="E82" i="10" s="1"/>
  <c r="B144" i="10"/>
  <c r="C144" i="10" s="1"/>
  <c r="B225" i="10"/>
  <c r="F225" i="10" s="1"/>
  <c r="B106" i="10"/>
  <c r="K106" i="10" s="1"/>
  <c r="B252" i="10"/>
  <c r="E252" i="10" s="1"/>
  <c r="B166" i="10"/>
  <c r="D166" i="10" s="1"/>
  <c r="B102" i="10"/>
  <c r="J102" i="10" s="1"/>
  <c r="B218" i="10"/>
  <c r="I218" i="10" s="1"/>
  <c r="B271" i="10"/>
  <c r="H271" i="10" s="1"/>
  <c r="B206" i="10"/>
  <c r="H206" i="10" s="1"/>
  <c r="B221" i="10"/>
  <c r="E221" i="10" s="1"/>
  <c r="B111" i="10"/>
  <c r="J111" i="10" s="1"/>
  <c r="B190" i="10"/>
  <c r="I190" i="10" s="1"/>
  <c r="B83" i="10"/>
  <c r="H83" i="10" s="1"/>
  <c r="B278" i="10"/>
  <c r="E278" i="10" s="1"/>
  <c r="B77" i="10"/>
  <c r="E77" i="10" s="1"/>
  <c r="B279" i="10"/>
  <c r="F279" i="10" s="1"/>
  <c r="B182" i="10"/>
  <c r="I182" i="10" s="1"/>
  <c r="B354" i="10"/>
  <c r="E354" i="10" s="1"/>
  <c r="B334" i="10"/>
  <c r="C334" i="10" s="1"/>
  <c r="B175" i="10"/>
  <c r="J175" i="10" s="1"/>
  <c r="B210" i="10"/>
  <c r="F210" i="10" s="1"/>
  <c r="B80" i="10"/>
  <c r="B30" i="10"/>
  <c r="C30" i="10" s="1"/>
  <c r="B140" i="10"/>
  <c r="B280" i="10"/>
  <c r="E280" i="10" s="1"/>
  <c r="B238" i="10"/>
  <c r="K238" i="10" s="1"/>
  <c r="B88" i="10"/>
  <c r="B72" i="10"/>
  <c r="F72" i="10" s="1"/>
  <c r="B217" i="10"/>
  <c r="E217" i="10" s="1"/>
  <c r="B60" i="10"/>
  <c r="B366" i="10"/>
  <c r="J366" i="10" s="1"/>
  <c r="B24" i="10"/>
  <c r="B199" i="10"/>
  <c r="E199" i="10" s="1"/>
  <c r="B170" i="10"/>
  <c r="J170" i="10" s="1"/>
  <c r="B109" i="10"/>
  <c r="E109" i="10" s="1"/>
  <c r="B240" i="10"/>
  <c r="B222" i="10"/>
  <c r="B13" i="10"/>
  <c r="D13" i="10" s="1"/>
  <c r="I13" i="10" s="1"/>
  <c r="K13" i="10" s="1"/>
  <c r="B308" i="10"/>
  <c r="B318" i="10"/>
  <c r="K318" i="10" s="1"/>
  <c r="B20" i="10"/>
  <c r="C20" i="10" s="1"/>
  <c r="B89" i="10"/>
  <c r="B219" i="10"/>
  <c r="D219" i="10" s="1"/>
  <c r="B27" i="10"/>
  <c r="C27" i="10" s="1"/>
  <c r="B297" i="10"/>
  <c r="B34" i="10"/>
  <c r="E34" i="10" s="1"/>
  <c r="B340" i="10"/>
  <c r="J340" i="10" s="1"/>
  <c r="B260" i="10"/>
  <c r="B45" i="10"/>
  <c r="E45" i="10" s="1"/>
  <c r="B70" i="10"/>
  <c r="B255" i="10"/>
  <c r="B47" i="10"/>
  <c r="D47" i="10" s="1"/>
  <c r="B224" i="10"/>
  <c r="B299" i="10"/>
  <c r="E299" i="10" s="1"/>
  <c r="B276" i="10"/>
  <c r="G276" i="10" s="1"/>
  <c r="B261" i="10"/>
  <c r="E261" i="10" s="1"/>
  <c r="B304" i="10"/>
  <c r="B311" i="10"/>
  <c r="E311" i="10" s="1"/>
  <c r="B201" i="10"/>
  <c r="B322" i="10"/>
  <c r="B195" i="10"/>
  <c r="K195" i="10" s="1"/>
  <c r="B372" i="10"/>
  <c r="K372" i="10" s="1"/>
  <c r="B185" i="10"/>
  <c r="B18" i="10"/>
  <c r="C18" i="10" s="1"/>
  <c r="B64" i="10"/>
  <c r="F64" i="10" s="1"/>
  <c r="B337" i="10"/>
  <c r="B296" i="10"/>
  <c r="G296" i="10" s="1"/>
  <c r="B21" i="10"/>
  <c r="C21" i="10" s="1"/>
  <c r="B188" i="10"/>
  <c r="I188" i="10" s="1"/>
  <c r="B198" i="10"/>
  <c r="B16" i="10"/>
  <c r="B61" i="10"/>
  <c r="E61" i="10" s="1"/>
  <c r="B48" i="10"/>
  <c r="E48" i="10" s="1"/>
  <c r="B160" i="10"/>
  <c r="B316" i="10"/>
  <c r="C316" i="10" s="1"/>
  <c r="B158" i="10"/>
  <c r="B216" i="10"/>
  <c r="J216" i="10" s="1"/>
  <c r="B126" i="10"/>
  <c r="J126" i="10" s="1"/>
  <c r="B96" i="10"/>
  <c r="I96" i="10" s="1"/>
  <c r="B351" i="10"/>
  <c r="B249" i="10"/>
  <c r="E249" i="10" s="1"/>
  <c r="B189" i="10"/>
  <c r="J189" i="10" s="1"/>
  <c r="B146" i="10"/>
  <c r="H146" i="10" s="1"/>
  <c r="B128" i="10"/>
  <c r="D128" i="10" s="1"/>
  <c r="B269" i="10"/>
  <c r="E269" i="10" s="1"/>
  <c r="B247" i="10"/>
  <c r="B203" i="10"/>
  <c r="E203" i="10" s="1"/>
  <c r="B100" i="10"/>
  <c r="B258" i="10"/>
  <c r="C258" i="10" s="1"/>
  <c r="B262" i="10"/>
  <c r="K262" i="10" s="1"/>
  <c r="B200" i="10"/>
  <c r="B309" i="10"/>
  <c r="C309" i="10" s="1"/>
  <c r="B329" i="10"/>
  <c r="I329" i="10" s="1"/>
  <c r="B323" i="10"/>
  <c r="I323" i="10" s="1"/>
  <c r="B324" i="10"/>
  <c r="C324" i="10" s="1"/>
  <c r="B368" i="10"/>
  <c r="H368" i="10" s="1"/>
  <c r="B133" i="10"/>
  <c r="F133" i="10" s="1"/>
  <c r="B330" i="10"/>
  <c r="I330" i="10" s="1"/>
  <c r="B53" i="10"/>
  <c r="C53" i="10" s="1"/>
  <c r="B22" i="10"/>
  <c r="B23" i="10"/>
  <c r="B214" i="10"/>
  <c r="J214" i="10" s="1"/>
  <c r="B355" i="10"/>
  <c r="K355" i="10" s="1"/>
  <c r="B93" i="10"/>
  <c r="G93" i="10" s="1"/>
  <c r="B253" i="10"/>
  <c r="F253" i="10" s="1"/>
  <c r="B138" i="10"/>
  <c r="E138" i="10" s="1"/>
  <c r="B165" i="10"/>
  <c r="D165" i="10" s="1"/>
  <c r="B46" i="10"/>
  <c r="K46" i="10" s="1"/>
  <c r="B154" i="10"/>
  <c r="D154" i="10" s="1"/>
  <c r="B295" i="10"/>
  <c r="D295" i="10" s="1"/>
  <c r="B84" i="10"/>
  <c r="I84" i="10" s="1"/>
  <c r="B320" i="10"/>
  <c r="J320" i="10" s="1"/>
  <c r="B317" i="10"/>
  <c r="E317" i="10" s="1"/>
  <c r="B99" i="10"/>
  <c r="K99" i="10" s="1"/>
  <c r="B339" i="10"/>
  <c r="D339" i="10" s="1"/>
  <c r="B242" i="10"/>
  <c r="J242" i="10" s="1"/>
  <c r="B177" i="10"/>
  <c r="F177" i="10" s="1"/>
  <c r="B357" i="10"/>
  <c r="B181" i="10"/>
  <c r="B328" i="10"/>
  <c r="D328" i="10" s="1"/>
  <c r="B245" i="10"/>
  <c r="F245" i="10" s="1"/>
  <c r="B239" i="10"/>
  <c r="G239" i="10" s="1"/>
  <c r="B319" i="10"/>
  <c r="I319" i="10" s="1"/>
  <c r="B348" i="10"/>
  <c r="I348" i="10" s="1"/>
  <c r="B275" i="10"/>
  <c r="C275" i="10" s="1"/>
  <c r="B288" i="10"/>
  <c r="I288" i="10" s="1"/>
  <c r="B270" i="10"/>
  <c r="E270" i="10" s="1"/>
  <c r="B19" i="10"/>
  <c r="C19" i="10" s="1"/>
  <c r="B250" i="10"/>
  <c r="D250" i="10" s="1"/>
  <c r="B234" i="10"/>
  <c r="G234" i="10" s="1"/>
  <c r="G336" i="10"/>
  <c r="C36" i="10"/>
  <c r="K74" i="10"/>
  <c r="D74" i="10"/>
  <c r="E74" i="10"/>
  <c r="I74" i="10"/>
  <c r="F74" i="10"/>
  <c r="G74" i="10"/>
  <c r="C74" i="10"/>
  <c r="H74" i="10"/>
  <c r="J74" i="10"/>
  <c r="C272" i="10"/>
  <c r="F132" i="10" l="1"/>
  <c r="C162" i="10"/>
  <c r="I187" i="10"/>
  <c r="F268" i="10"/>
  <c r="J363" i="10"/>
  <c r="H230" i="10"/>
  <c r="E63" i="10"/>
  <c r="I69" i="10"/>
  <c r="H225" i="10"/>
  <c r="G363" i="10"/>
  <c r="C213" i="10"/>
  <c r="H356" i="10"/>
  <c r="D148" i="10"/>
  <c r="K209" i="10"/>
  <c r="H125" i="10"/>
  <c r="I57" i="10"/>
  <c r="C354" i="10"/>
  <c r="C148" i="10"/>
  <c r="C330" i="10"/>
  <c r="K148" i="10"/>
  <c r="G238" i="10"/>
  <c r="H363" i="10"/>
  <c r="D209" i="10"/>
  <c r="I209" i="10"/>
  <c r="F69" i="10"/>
  <c r="D213" i="10"/>
  <c r="E125" i="10"/>
  <c r="F356" i="10"/>
  <c r="E356" i="10"/>
  <c r="I148" i="10"/>
  <c r="I363" i="10"/>
  <c r="F209" i="10"/>
  <c r="E69" i="10"/>
  <c r="H213" i="10"/>
  <c r="G125" i="10"/>
  <c r="J356" i="10"/>
  <c r="E363" i="10"/>
  <c r="J209" i="10"/>
  <c r="H69" i="10"/>
  <c r="D69" i="10"/>
  <c r="J213" i="10"/>
  <c r="C125" i="10"/>
  <c r="I356" i="10"/>
  <c r="J283" i="10"/>
  <c r="C262" i="10"/>
  <c r="G303" i="10"/>
  <c r="I228" i="10"/>
  <c r="C187" i="10"/>
  <c r="K336" i="10"/>
  <c r="D278" i="10"/>
  <c r="J323" i="10"/>
  <c r="H148" i="10"/>
  <c r="E148" i="10"/>
  <c r="F363" i="10"/>
  <c r="K363" i="10"/>
  <c r="I162" i="10"/>
  <c r="G51" i="10"/>
  <c r="H303" i="10"/>
  <c r="G209" i="10"/>
  <c r="H209" i="10"/>
  <c r="D78" i="10"/>
  <c r="C69" i="10"/>
  <c r="J69" i="10"/>
  <c r="D173" i="10"/>
  <c r="C164" i="10"/>
  <c r="D187" i="10"/>
  <c r="F213" i="10"/>
  <c r="E213" i="10"/>
  <c r="K268" i="10"/>
  <c r="I125" i="10"/>
  <c r="D125" i="10"/>
  <c r="I336" i="10"/>
  <c r="K356" i="10"/>
  <c r="C356" i="10"/>
  <c r="J268" i="10"/>
  <c r="J221" i="10"/>
  <c r="J148" i="10"/>
  <c r="G148" i="10"/>
  <c r="C141" i="10"/>
  <c r="D363" i="10"/>
  <c r="G162" i="10"/>
  <c r="E303" i="10"/>
  <c r="E209" i="10"/>
  <c r="G69" i="10"/>
  <c r="H173" i="10"/>
  <c r="J164" i="10"/>
  <c r="K213" i="10"/>
  <c r="G213" i="10"/>
  <c r="K125" i="10"/>
  <c r="F125" i="10"/>
  <c r="D58" i="10"/>
  <c r="D356" i="10"/>
  <c r="K283" i="10"/>
  <c r="C264" i="10"/>
  <c r="I283" i="10"/>
  <c r="D264" i="10"/>
  <c r="I272" i="10"/>
  <c r="H335" i="10"/>
  <c r="I103" i="10"/>
  <c r="F248" i="10"/>
  <c r="J92" i="10"/>
  <c r="F277" i="10"/>
  <c r="I76" i="10"/>
  <c r="E267" i="10"/>
  <c r="E272" i="10"/>
  <c r="G283" i="10"/>
  <c r="F306" i="10"/>
  <c r="I264" i="10"/>
  <c r="E71" i="10"/>
  <c r="G277" i="10"/>
  <c r="G370" i="10"/>
  <c r="E137" i="10"/>
  <c r="F272" i="10"/>
  <c r="K272" i="10"/>
  <c r="F283" i="10"/>
  <c r="J264" i="10"/>
  <c r="G264" i="10"/>
  <c r="J248" i="10"/>
  <c r="J115" i="10"/>
  <c r="G115" i="10"/>
  <c r="G272" i="10"/>
  <c r="J272" i="10"/>
  <c r="H141" i="10"/>
  <c r="D162" i="10"/>
  <c r="J63" i="10"/>
  <c r="I282" i="10"/>
  <c r="C283" i="10"/>
  <c r="H283" i="10"/>
  <c r="K264" i="10"/>
  <c r="H264" i="10"/>
  <c r="J310" i="10"/>
  <c r="D303" i="10"/>
  <c r="K303" i="10"/>
  <c r="G103" i="10"/>
  <c r="E132" i="10"/>
  <c r="F76" i="10"/>
  <c r="I173" i="10"/>
  <c r="J228" i="10"/>
  <c r="K370" i="10"/>
  <c r="K267" i="10"/>
  <c r="H187" i="10"/>
  <c r="K187" i="10"/>
  <c r="I248" i="10"/>
  <c r="I268" i="10"/>
  <c r="C268" i="10"/>
  <c r="J336" i="10"/>
  <c r="D336" i="10"/>
  <c r="D272" i="10"/>
  <c r="G141" i="10"/>
  <c r="H162" i="10"/>
  <c r="J51" i="10"/>
  <c r="E283" i="10"/>
  <c r="D306" i="10"/>
  <c r="E264" i="10"/>
  <c r="J230" i="10"/>
  <c r="J303" i="10"/>
  <c r="I71" i="10"/>
  <c r="G78" i="10"/>
  <c r="K277" i="10"/>
  <c r="H132" i="10"/>
  <c r="K173" i="10"/>
  <c r="J173" i="10"/>
  <c r="H228" i="10"/>
  <c r="E164" i="10"/>
  <c r="H137" i="10"/>
  <c r="F187" i="10"/>
  <c r="E268" i="10"/>
  <c r="D268" i="10"/>
  <c r="E336" i="10"/>
  <c r="G58" i="10"/>
  <c r="J58" i="10"/>
  <c r="C32" i="10"/>
  <c r="F115" i="10"/>
  <c r="E115" i="10"/>
  <c r="C115" i="10"/>
  <c r="D115" i="10"/>
  <c r="H115" i="10"/>
  <c r="F162" i="10"/>
  <c r="K162" i="10"/>
  <c r="E51" i="10"/>
  <c r="C303" i="10"/>
  <c r="C78" i="10"/>
  <c r="C173" i="10"/>
  <c r="G173" i="10"/>
  <c r="G228" i="10"/>
  <c r="G187" i="10"/>
  <c r="E187" i="10"/>
  <c r="G268" i="10"/>
  <c r="F336" i="10"/>
  <c r="C336" i="10"/>
  <c r="I58" i="10"/>
  <c r="I115" i="10"/>
  <c r="E152" i="10"/>
  <c r="H334" i="10"/>
  <c r="C166" i="10"/>
  <c r="C346" i="10"/>
  <c r="H369" i="10"/>
  <c r="G52" i="10"/>
  <c r="J315" i="10"/>
  <c r="C152" i="10"/>
  <c r="C52" i="10"/>
  <c r="H315" i="10"/>
  <c r="D152" i="10"/>
  <c r="D52" i="10"/>
  <c r="K52" i="10"/>
  <c r="K315" i="10"/>
  <c r="I152" i="10"/>
  <c r="E52" i="10"/>
  <c r="E315" i="10"/>
  <c r="K152" i="10"/>
  <c r="H152" i="10"/>
  <c r="H52" i="10"/>
  <c r="F52" i="10"/>
  <c r="C315" i="10"/>
  <c r="F315" i="10"/>
  <c r="I315" i="10"/>
  <c r="H249" i="10"/>
  <c r="J152" i="10"/>
  <c r="F152" i="10"/>
  <c r="J52" i="10"/>
  <c r="G315" i="10"/>
  <c r="H163" i="10"/>
  <c r="C214" i="10"/>
  <c r="F334" i="10"/>
  <c r="K305" i="10"/>
  <c r="H95" i="10"/>
  <c r="I163" i="10"/>
  <c r="J174" i="10"/>
  <c r="J135" i="10"/>
  <c r="C95" i="10"/>
  <c r="K174" i="10"/>
  <c r="H135" i="10"/>
  <c r="I251" i="10"/>
  <c r="E141" i="10"/>
  <c r="G188" i="10"/>
  <c r="E162" i="10"/>
  <c r="H51" i="10"/>
  <c r="I303" i="10"/>
  <c r="G280" i="10"/>
  <c r="K78" i="10"/>
  <c r="I132" i="10"/>
  <c r="E173" i="10"/>
  <c r="K228" i="10"/>
  <c r="K164" i="10"/>
  <c r="K58" i="10"/>
  <c r="H109" i="10"/>
  <c r="K53" i="10"/>
  <c r="F84" i="10"/>
  <c r="C355" i="10"/>
  <c r="E22" i="10"/>
  <c r="E24" i="10"/>
  <c r="J218" i="10"/>
  <c r="E53" i="10"/>
  <c r="E332" i="10"/>
  <c r="G273" i="10"/>
  <c r="J108" i="10"/>
  <c r="E25" i="10"/>
  <c r="D111" i="10"/>
  <c r="C120" i="10"/>
  <c r="K163" i="10"/>
  <c r="C163" i="10"/>
  <c r="F174" i="10"/>
  <c r="D174" i="10"/>
  <c r="G174" i="10"/>
  <c r="G135" i="10"/>
  <c r="I135" i="10"/>
  <c r="E163" i="10"/>
  <c r="D279" i="10"/>
  <c r="D163" i="10"/>
  <c r="G163" i="10"/>
  <c r="C174" i="10"/>
  <c r="I174" i="10"/>
  <c r="F135" i="10"/>
  <c r="E135" i="10"/>
  <c r="K135" i="10"/>
  <c r="F163" i="10"/>
  <c r="H174" i="10"/>
  <c r="C135" i="10"/>
  <c r="K329" i="10"/>
  <c r="I256" i="10"/>
  <c r="I217" i="10"/>
  <c r="G63" i="10"/>
  <c r="H63" i="10"/>
  <c r="J306" i="10"/>
  <c r="G306" i="10"/>
  <c r="H39" i="10"/>
  <c r="J66" i="10"/>
  <c r="I230" i="10"/>
  <c r="K230" i="10"/>
  <c r="G71" i="10"/>
  <c r="C71" i="10"/>
  <c r="D103" i="10"/>
  <c r="J103" i="10"/>
  <c r="F229" i="10"/>
  <c r="H277" i="10"/>
  <c r="J277" i="10"/>
  <c r="H76" i="10"/>
  <c r="K76" i="10"/>
  <c r="I370" i="10"/>
  <c r="H370" i="10"/>
  <c r="E370" i="10"/>
  <c r="C267" i="10"/>
  <c r="H267" i="10"/>
  <c r="F137" i="10"/>
  <c r="I137" i="10"/>
  <c r="K248" i="10"/>
  <c r="H248" i="10"/>
  <c r="D177" i="10"/>
  <c r="J83" i="10"/>
  <c r="K253" i="10"/>
  <c r="I317" i="10"/>
  <c r="I144" i="10"/>
  <c r="C63" i="10"/>
  <c r="I63" i="10"/>
  <c r="F63" i="10"/>
  <c r="H306" i="10"/>
  <c r="I306" i="10"/>
  <c r="G359" i="10"/>
  <c r="F230" i="10"/>
  <c r="G230" i="10"/>
  <c r="F71" i="10"/>
  <c r="J71" i="10"/>
  <c r="H71" i="10"/>
  <c r="E103" i="10"/>
  <c r="F103" i="10"/>
  <c r="J266" i="10"/>
  <c r="F349" i="10"/>
  <c r="D277" i="10"/>
  <c r="E277" i="10"/>
  <c r="C76" i="10"/>
  <c r="J76" i="10"/>
  <c r="D370" i="10"/>
  <c r="C370" i="10"/>
  <c r="D267" i="10"/>
  <c r="G267" i="10"/>
  <c r="J137" i="10"/>
  <c r="D137" i="10"/>
  <c r="K137" i="10"/>
  <c r="D248" i="10"/>
  <c r="E248" i="10"/>
  <c r="K63" i="10"/>
  <c r="E306" i="10"/>
  <c r="K306" i="10"/>
  <c r="D230" i="10"/>
  <c r="E230" i="10"/>
  <c r="D71" i="10"/>
  <c r="K103" i="10"/>
  <c r="H103" i="10"/>
  <c r="I277" i="10"/>
  <c r="D76" i="10"/>
  <c r="G76" i="10"/>
  <c r="F370" i="10"/>
  <c r="F267" i="10"/>
  <c r="J267" i="10"/>
  <c r="C137" i="10"/>
  <c r="C248" i="10"/>
  <c r="C73" i="10"/>
  <c r="G99" i="10"/>
  <c r="J278" i="10"/>
  <c r="H221" i="10"/>
  <c r="H214" i="10"/>
  <c r="F330" i="10"/>
  <c r="K323" i="10"/>
  <c r="H223" i="10"/>
  <c r="K57" i="10"/>
  <c r="F347" i="10"/>
  <c r="J327" i="10"/>
  <c r="C167" i="10"/>
  <c r="I99" i="10"/>
  <c r="E102" i="10"/>
  <c r="D330" i="10"/>
  <c r="H211" i="10"/>
  <c r="D73" i="10"/>
  <c r="I295" i="10"/>
  <c r="J138" i="10"/>
  <c r="F221" i="10"/>
  <c r="F168" i="10"/>
  <c r="I223" i="10"/>
  <c r="D354" i="10"/>
  <c r="F295" i="10"/>
  <c r="H138" i="10"/>
  <c r="H102" i="10"/>
  <c r="E225" i="10"/>
  <c r="C168" i="10"/>
  <c r="E262" i="10"/>
  <c r="C126" i="10"/>
  <c r="E238" i="10"/>
  <c r="I302" i="10"/>
  <c r="D247" i="10"/>
  <c r="C247" i="10"/>
  <c r="F247" i="10"/>
  <c r="E337" i="10"/>
  <c r="I337" i="10"/>
  <c r="K337" i="10"/>
  <c r="F337" i="10"/>
  <c r="C337" i="10"/>
  <c r="G337" i="10"/>
  <c r="J337" i="10"/>
  <c r="K299" i="10"/>
  <c r="C299" i="10"/>
  <c r="F299" i="10"/>
  <c r="G299" i="10"/>
  <c r="H89" i="10"/>
  <c r="K89" i="10"/>
  <c r="I89" i="10"/>
  <c r="D89" i="10"/>
  <c r="C89" i="10"/>
  <c r="J89" i="10"/>
  <c r="F60" i="10"/>
  <c r="C60" i="10"/>
  <c r="D60" i="10"/>
  <c r="H60" i="10"/>
  <c r="G60" i="10"/>
  <c r="I60" i="10"/>
  <c r="G281" i="10"/>
  <c r="J281" i="10"/>
  <c r="E281" i="10"/>
  <c r="F281" i="10"/>
  <c r="D281" i="10"/>
  <c r="I123" i="10"/>
  <c r="F123" i="10"/>
  <c r="J123" i="10"/>
  <c r="C123" i="10"/>
  <c r="K123" i="10"/>
  <c r="C347" i="10"/>
  <c r="D347" i="10"/>
  <c r="J134" i="10"/>
  <c r="H134" i="10"/>
  <c r="C134" i="10"/>
  <c r="E134" i="10"/>
  <c r="G134" i="10"/>
  <c r="K134" i="10"/>
  <c r="I265" i="10"/>
  <c r="F265" i="10"/>
  <c r="J265" i="10"/>
  <c r="G265" i="10"/>
  <c r="E265" i="10"/>
  <c r="H265" i="10"/>
  <c r="D265" i="10"/>
  <c r="G169" i="10"/>
  <c r="K169" i="10"/>
  <c r="E169" i="10"/>
  <c r="C169" i="10"/>
  <c r="F169" i="10"/>
  <c r="F293" i="10"/>
  <c r="G293" i="10"/>
  <c r="I293" i="10"/>
  <c r="E293" i="10"/>
  <c r="K293" i="10"/>
  <c r="G362" i="10"/>
  <c r="H362" i="10"/>
  <c r="F362" i="10"/>
  <c r="K362" i="10"/>
  <c r="K97" i="10"/>
  <c r="H97" i="10"/>
  <c r="G97" i="10"/>
  <c r="F292" i="10"/>
  <c r="E292" i="10"/>
  <c r="H292" i="10"/>
  <c r="G292" i="10"/>
  <c r="C292" i="10"/>
  <c r="I292" i="10"/>
  <c r="J119" i="10"/>
  <c r="E119" i="10"/>
  <c r="F226" i="10"/>
  <c r="G226" i="10"/>
  <c r="K226" i="10"/>
  <c r="H226" i="10"/>
  <c r="J226" i="10"/>
  <c r="E226" i="10"/>
  <c r="C226" i="10"/>
  <c r="K232" i="10"/>
  <c r="C232" i="10"/>
  <c r="I232" i="10"/>
  <c r="H232" i="10"/>
  <c r="D232" i="10"/>
  <c r="E232" i="10"/>
  <c r="F232" i="10"/>
  <c r="G232" i="10"/>
  <c r="J371" i="10"/>
  <c r="F371" i="10"/>
  <c r="E371" i="10"/>
  <c r="H371" i="10"/>
  <c r="I371" i="10"/>
  <c r="C371" i="10"/>
  <c r="K371" i="10"/>
  <c r="K55" i="10"/>
  <c r="F55" i="10"/>
  <c r="H55" i="10"/>
  <c r="C55" i="10"/>
  <c r="E55" i="10"/>
  <c r="I55" i="10"/>
  <c r="G55" i="10"/>
  <c r="G192" i="10"/>
  <c r="K192" i="10"/>
  <c r="I192" i="10"/>
  <c r="F192" i="10"/>
  <c r="J192" i="10"/>
  <c r="C192" i="10"/>
  <c r="H192" i="10"/>
  <c r="D192" i="10"/>
  <c r="I179" i="10"/>
  <c r="F179" i="10"/>
  <c r="J179" i="10"/>
  <c r="G179" i="10"/>
  <c r="E179" i="10"/>
  <c r="K179" i="10"/>
  <c r="H179" i="10"/>
  <c r="C38" i="10"/>
  <c r="H38" i="10"/>
  <c r="D38" i="10"/>
  <c r="I38" i="10"/>
  <c r="F38" i="10"/>
  <c r="E38" i="10"/>
  <c r="G38" i="10"/>
  <c r="J364" i="10"/>
  <c r="K364" i="10"/>
  <c r="I364" i="10"/>
  <c r="H364" i="10"/>
  <c r="C364" i="10"/>
  <c r="G364" i="10"/>
  <c r="F364" i="10"/>
  <c r="D136" i="10"/>
  <c r="K136" i="10"/>
  <c r="C136" i="10"/>
  <c r="H136" i="10"/>
  <c r="G136" i="10"/>
  <c r="F136" i="10"/>
  <c r="E136" i="10"/>
  <c r="C110" i="10"/>
  <c r="H110" i="10"/>
  <c r="I110" i="10"/>
  <c r="E110" i="10"/>
  <c r="F110" i="10"/>
  <c r="G110" i="10"/>
  <c r="D110" i="10"/>
  <c r="G227" i="10"/>
  <c r="J227" i="10"/>
  <c r="C227" i="10"/>
  <c r="K227" i="10"/>
  <c r="I227" i="10"/>
  <c r="E227" i="10"/>
  <c r="D227" i="10"/>
  <c r="C204" i="10"/>
  <c r="E204" i="10"/>
  <c r="D204" i="10"/>
  <c r="K204" i="10"/>
  <c r="I204" i="10"/>
  <c r="G204" i="10"/>
  <c r="J204" i="10"/>
  <c r="I87" i="10"/>
  <c r="C87" i="10"/>
  <c r="H87" i="10"/>
  <c r="K87" i="10"/>
  <c r="F87" i="10"/>
  <c r="E87" i="10"/>
  <c r="G87" i="10"/>
  <c r="H197" i="10"/>
  <c r="E197" i="10"/>
  <c r="I197" i="10"/>
  <c r="F197" i="10"/>
  <c r="K197" i="10"/>
  <c r="J197" i="10"/>
  <c r="G197" i="10"/>
  <c r="F116" i="10"/>
  <c r="I116" i="10"/>
  <c r="H116" i="10"/>
  <c r="E116" i="10"/>
  <c r="K116" i="10"/>
  <c r="J116" i="10"/>
  <c r="D116" i="10"/>
  <c r="H196" i="10"/>
  <c r="J196" i="10"/>
  <c r="K196" i="10"/>
  <c r="E196" i="10"/>
  <c r="C196" i="10"/>
  <c r="G196" i="10"/>
  <c r="F196" i="10"/>
  <c r="I196" i="10"/>
  <c r="F156" i="10"/>
  <c r="G156" i="10"/>
  <c r="J156" i="10"/>
  <c r="K156" i="10"/>
  <c r="E156" i="10"/>
  <c r="C156" i="10"/>
  <c r="H156" i="10"/>
  <c r="D156" i="10"/>
  <c r="I156" i="10"/>
  <c r="E243" i="10"/>
  <c r="D243" i="10"/>
  <c r="F243" i="10"/>
  <c r="J243" i="10"/>
  <c r="K243" i="10"/>
  <c r="G243" i="10"/>
  <c r="C243" i="10"/>
  <c r="H243" i="10"/>
  <c r="I243" i="10"/>
  <c r="D205" i="10"/>
  <c r="G205" i="10"/>
  <c r="F205" i="10"/>
  <c r="K205" i="10"/>
  <c r="C205" i="10"/>
  <c r="E205" i="10"/>
  <c r="I205" i="10"/>
  <c r="E90" i="10"/>
  <c r="C90" i="10"/>
  <c r="K90" i="10"/>
  <c r="H90" i="10"/>
  <c r="J90" i="10"/>
  <c r="D90" i="10"/>
  <c r="I90" i="10"/>
  <c r="G90" i="10"/>
  <c r="K223" i="10"/>
  <c r="D223" i="10"/>
  <c r="J352" i="10"/>
  <c r="I352" i="10"/>
  <c r="K352" i="10"/>
  <c r="E352" i="10"/>
  <c r="D352" i="10"/>
  <c r="H352" i="10"/>
  <c r="H101" i="10"/>
  <c r="E101" i="10"/>
  <c r="I101" i="10"/>
  <c r="G101" i="10"/>
  <c r="J101" i="10"/>
  <c r="K101" i="10"/>
  <c r="F101" i="10"/>
  <c r="C101" i="10"/>
  <c r="J73" i="10"/>
  <c r="G73" i="10"/>
  <c r="J99" i="10"/>
  <c r="H99" i="10"/>
  <c r="H354" i="10"/>
  <c r="J354" i="10"/>
  <c r="E295" i="10"/>
  <c r="H295" i="10"/>
  <c r="J295" i="10"/>
  <c r="I278" i="10"/>
  <c r="C278" i="10"/>
  <c r="F138" i="10"/>
  <c r="C138" i="10"/>
  <c r="C221" i="10"/>
  <c r="K221" i="10"/>
  <c r="G214" i="10"/>
  <c r="F214" i="10"/>
  <c r="K102" i="10"/>
  <c r="D102" i="10"/>
  <c r="H330" i="10"/>
  <c r="G330" i="10"/>
  <c r="C225" i="10"/>
  <c r="D225" i="10"/>
  <c r="G225" i="10"/>
  <c r="C323" i="10"/>
  <c r="F323" i="10"/>
  <c r="E323" i="10"/>
  <c r="J168" i="10"/>
  <c r="E168" i="10"/>
  <c r="J262" i="10"/>
  <c r="F223" i="10"/>
  <c r="C223" i="10"/>
  <c r="F57" i="10"/>
  <c r="K126" i="10"/>
  <c r="H126" i="10"/>
  <c r="J347" i="10"/>
  <c r="I347" i="10"/>
  <c r="H238" i="10"/>
  <c r="G327" i="10"/>
  <c r="I119" i="10"/>
  <c r="K119" i="10"/>
  <c r="E97" i="10"/>
  <c r="J97" i="10"/>
  <c r="J293" i="10"/>
  <c r="H169" i="10"/>
  <c r="E123" i="10"/>
  <c r="F352" i="10"/>
  <c r="F204" i="10"/>
  <c r="I136" i="10"/>
  <c r="D364" i="10"/>
  <c r="J38" i="10"/>
  <c r="C265" i="10"/>
  <c r="H357" i="10"/>
  <c r="F357" i="10"/>
  <c r="K189" i="10"/>
  <c r="H189" i="10"/>
  <c r="G189" i="10"/>
  <c r="F189" i="10"/>
  <c r="I189" i="10"/>
  <c r="J160" i="10"/>
  <c r="E160" i="10"/>
  <c r="I372" i="10"/>
  <c r="J372" i="10"/>
  <c r="D372" i="10"/>
  <c r="G372" i="10"/>
  <c r="H372" i="10"/>
  <c r="C372" i="10"/>
  <c r="C70" i="10"/>
  <c r="J70" i="10"/>
  <c r="I70" i="10"/>
  <c r="E70" i="10"/>
  <c r="D70" i="10"/>
  <c r="J238" i="10"/>
  <c r="C238" i="10"/>
  <c r="E57" i="10"/>
  <c r="J57" i="10"/>
  <c r="G57" i="10"/>
  <c r="D81" i="10"/>
  <c r="F81" i="10"/>
  <c r="K81" i="10"/>
  <c r="J81" i="10"/>
  <c r="E81" i="10"/>
  <c r="J302" i="10"/>
  <c r="D302" i="10"/>
  <c r="K302" i="10"/>
  <c r="H302" i="10"/>
  <c r="E302" i="10"/>
  <c r="G302" i="10"/>
  <c r="F302" i="10"/>
  <c r="J85" i="10"/>
  <c r="E85" i="10"/>
  <c r="D85" i="10"/>
  <c r="I85" i="10"/>
  <c r="C85" i="10"/>
  <c r="F85" i="10"/>
  <c r="J294" i="10"/>
  <c r="D294" i="10"/>
  <c r="C294" i="10"/>
  <c r="F294" i="10"/>
  <c r="K294" i="10"/>
  <c r="F42" i="10"/>
  <c r="D42" i="10"/>
  <c r="G42" i="10"/>
  <c r="K42" i="10"/>
  <c r="I42" i="10"/>
  <c r="C211" i="10"/>
  <c r="K211" i="10"/>
  <c r="I211" i="10"/>
  <c r="J211" i="10"/>
  <c r="F211" i="10"/>
  <c r="D211" i="10"/>
  <c r="E211" i="10"/>
  <c r="F99" i="10"/>
  <c r="F354" i="10"/>
  <c r="K354" i="10"/>
  <c r="C295" i="10"/>
  <c r="K138" i="10"/>
  <c r="G221" i="10"/>
  <c r="D221" i="10"/>
  <c r="D214" i="10"/>
  <c r="G102" i="10"/>
  <c r="I102" i="10"/>
  <c r="J330" i="10"/>
  <c r="J225" i="10"/>
  <c r="K225" i="10"/>
  <c r="D323" i="10"/>
  <c r="H168" i="10"/>
  <c r="G262" i="10"/>
  <c r="C13" i="10"/>
  <c r="K347" i="10"/>
  <c r="D119" i="10"/>
  <c r="G371" i="10"/>
  <c r="I262" i="10"/>
  <c r="F262" i="10"/>
  <c r="D126" i="10"/>
  <c r="I126" i="10"/>
  <c r="E126" i="10"/>
  <c r="F198" i="10"/>
  <c r="D198" i="10"/>
  <c r="C198" i="10"/>
  <c r="E198" i="10"/>
  <c r="J198" i="10"/>
  <c r="I311" i="10"/>
  <c r="G311" i="10"/>
  <c r="H311" i="10"/>
  <c r="J311" i="10"/>
  <c r="C311" i="10"/>
  <c r="K170" i="10"/>
  <c r="H170" i="10"/>
  <c r="F170" i="10"/>
  <c r="C170" i="10"/>
  <c r="G170" i="10"/>
  <c r="E170" i="10"/>
  <c r="I170" i="10"/>
  <c r="D170" i="10"/>
  <c r="I80" i="10"/>
  <c r="E80" i="10"/>
  <c r="J80" i="10"/>
  <c r="C80" i="10"/>
  <c r="F80" i="10"/>
  <c r="G80" i="10"/>
  <c r="F312" i="10"/>
  <c r="G312" i="10"/>
  <c r="E312" i="10"/>
  <c r="J312" i="10"/>
  <c r="I312" i="10"/>
  <c r="C312" i="10"/>
  <c r="K312" i="10"/>
  <c r="H312" i="10"/>
  <c r="E180" i="10"/>
  <c r="C180" i="10"/>
  <c r="F180" i="10"/>
  <c r="D180" i="10"/>
  <c r="I180" i="10"/>
  <c r="G338" i="10"/>
  <c r="F338" i="10"/>
  <c r="C338" i="10"/>
  <c r="I338" i="10"/>
  <c r="E338" i="10"/>
  <c r="H167" i="10"/>
  <c r="I167" i="10"/>
  <c r="E167" i="10"/>
  <c r="G167" i="10"/>
  <c r="D167" i="10"/>
  <c r="K167" i="10"/>
  <c r="J167" i="10"/>
  <c r="J246" i="10"/>
  <c r="C246" i="10"/>
  <c r="F246" i="10"/>
  <c r="I246" i="10"/>
  <c r="E246" i="10"/>
  <c r="K246" i="10"/>
  <c r="D246" i="10"/>
  <c r="D327" i="10"/>
  <c r="K327" i="10"/>
  <c r="F327" i="10"/>
  <c r="H73" i="10"/>
  <c r="E73" i="10"/>
  <c r="C99" i="10"/>
  <c r="E99" i="10"/>
  <c r="G295" i="10"/>
  <c r="G278" i="10"/>
  <c r="H278" i="10"/>
  <c r="F278" i="10"/>
  <c r="D138" i="10"/>
  <c r="I214" i="10"/>
  <c r="K214" i="10"/>
  <c r="E330" i="10"/>
  <c r="H323" i="10"/>
  <c r="I168" i="10"/>
  <c r="K168" i="10"/>
  <c r="C57" i="10"/>
  <c r="F126" i="10"/>
  <c r="E347" i="10"/>
  <c r="F238" i="10"/>
  <c r="C327" i="10"/>
  <c r="C119" i="10"/>
  <c r="I97" i="10"/>
  <c r="C97" i="10"/>
  <c r="H293" i="10"/>
  <c r="D169" i="10"/>
  <c r="C34" i="10"/>
  <c r="D123" i="10"/>
  <c r="K110" i="10"/>
  <c r="J136" i="10"/>
  <c r="E192" i="10"/>
  <c r="J232" i="10"/>
  <c r="H246" i="10"/>
  <c r="D312" i="10"/>
  <c r="D357" i="10"/>
  <c r="D337" i="10"/>
  <c r="F90" i="10"/>
  <c r="C116" i="10"/>
  <c r="D196" i="10"/>
  <c r="G81" i="10"/>
  <c r="D101" i="10"/>
  <c r="H338" i="10"/>
  <c r="K73" i="10"/>
  <c r="F73" i="10"/>
  <c r="D99" i="10"/>
  <c r="I354" i="10"/>
  <c r="G354" i="10"/>
  <c r="K295" i="10"/>
  <c r="K278" i="10"/>
  <c r="G138" i="10"/>
  <c r="I138" i="10"/>
  <c r="I221" i="10"/>
  <c r="E214" i="10"/>
  <c r="F102" i="10"/>
  <c r="C102" i="10"/>
  <c r="K330" i="10"/>
  <c r="I225" i="10"/>
  <c r="G323" i="10"/>
  <c r="D168" i="10"/>
  <c r="H262" i="10"/>
  <c r="D262" i="10"/>
  <c r="J223" i="10"/>
  <c r="E223" i="10"/>
  <c r="H57" i="10"/>
  <c r="G126" i="10"/>
  <c r="H347" i="10"/>
  <c r="I238" i="10"/>
  <c r="D238" i="10"/>
  <c r="E327" i="10"/>
  <c r="I327" i="10"/>
  <c r="H119" i="10"/>
  <c r="F119" i="10"/>
  <c r="D97" i="10"/>
  <c r="D293" i="10"/>
  <c r="I169" i="10"/>
  <c r="G123" i="10"/>
  <c r="G352" i="10"/>
  <c r="J205" i="10"/>
  <c r="D197" i="10"/>
  <c r="D87" i="10"/>
  <c r="H227" i="10"/>
  <c r="J110" i="10"/>
  <c r="D179" i="10"/>
  <c r="J55" i="10"/>
  <c r="D371" i="10"/>
  <c r="D226" i="10"/>
  <c r="G246" i="10"/>
  <c r="F372" i="10"/>
  <c r="G116" i="10"/>
  <c r="E362" i="10"/>
  <c r="C24" i="10"/>
  <c r="D360" i="10"/>
  <c r="G159" i="10"/>
  <c r="H127" i="10"/>
  <c r="K220" i="10"/>
  <c r="I172" i="10"/>
  <c r="F345" i="10"/>
  <c r="F142" i="10"/>
  <c r="E251" i="10"/>
  <c r="D41" i="10"/>
  <c r="G149" i="10"/>
  <c r="H113" i="10"/>
  <c r="F350" i="10"/>
  <c r="J261" i="10"/>
  <c r="J172" i="10"/>
  <c r="J247" i="10"/>
  <c r="G160" i="10"/>
  <c r="G127" i="10"/>
  <c r="E220" i="10"/>
  <c r="K345" i="10"/>
  <c r="G145" i="10"/>
  <c r="E142" i="10"/>
  <c r="H46" i="10"/>
  <c r="F95" i="10"/>
  <c r="D95" i="10"/>
  <c r="H94" i="10"/>
  <c r="E191" i="10"/>
  <c r="H318" i="10"/>
  <c r="G143" i="10"/>
  <c r="F127" i="10"/>
  <c r="D220" i="10"/>
  <c r="D172" i="10"/>
  <c r="J345" i="10"/>
  <c r="K142" i="10"/>
  <c r="H142" i="10"/>
  <c r="C77" i="10"/>
  <c r="H165" i="10"/>
  <c r="I93" i="10"/>
  <c r="G218" i="10"/>
  <c r="G106" i="10"/>
  <c r="I324" i="10"/>
  <c r="C203" i="10"/>
  <c r="I95" i="10"/>
  <c r="E95" i="10"/>
  <c r="D141" i="10"/>
  <c r="J141" i="10"/>
  <c r="K141" i="10"/>
  <c r="D51" i="10"/>
  <c r="K51" i="10"/>
  <c r="C251" i="10"/>
  <c r="F251" i="10"/>
  <c r="F321" i="10"/>
  <c r="K321" i="10"/>
  <c r="D183" i="10"/>
  <c r="H235" i="10"/>
  <c r="I153" i="10"/>
  <c r="E285" i="10"/>
  <c r="F62" i="10"/>
  <c r="J309" i="10"/>
  <c r="E78" i="10"/>
  <c r="I78" i="10"/>
  <c r="H78" i="10"/>
  <c r="D132" i="10"/>
  <c r="G132" i="10"/>
  <c r="C127" i="10"/>
  <c r="K127" i="10"/>
  <c r="F228" i="10"/>
  <c r="C228" i="10"/>
  <c r="H220" i="10"/>
  <c r="C220" i="10"/>
  <c r="F220" i="10"/>
  <c r="F164" i="10"/>
  <c r="I164" i="10"/>
  <c r="K172" i="10"/>
  <c r="G172" i="10"/>
  <c r="C345" i="10"/>
  <c r="E345" i="10"/>
  <c r="F150" i="10"/>
  <c r="F58" i="10"/>
  <c r="H58" i="10"/>
  <c r="C142" i="10"/>
  <c r="D142" i="10"/>
  <c r="E321" i="10"/>
  <c r="D321" i="10"/>
  <c r="E368" i="10"/>
  <c r="E131" i="10"/>
  <c r="K251" i="10"/>
  <c r="H251" i="10"/>
  <c r="H321" i="10"/>
  <c r="G321" i="10"/>
  <c r="C321" i="10"/>
  <c r="I242" i="10"/>
  <c r="J124" i="10"/>
  <c r="D353" i="10"/>
  <c r="I127" i="10"/>
  <c r="G220" i="10"/>
  <c r="F172" i="10"/>
  <c r="I345" i="10"/>
  <c r="D345" i="10"/>
  <c r="I142" i="10"/>
  <c r="C320" i="10"/>
  <c r="G77" i="10"/>
  <c r="K111" i="10"/>
  <c r="E271" i="10"/>
  <c r="J252" i="10"/>
  <c r="J106" i="10"/>
  <c r="E324" i="10"/>
  <c r="K95" i="10"/>
  <c r="J95" i="10"/>
  <c r="I141" i="10"/>
  <c r="G316" i="10"/>
  <c r="K61" i="10"/>
  <c r="I51" i="10"/>
  <c r="F51" i="10"/>
  <c r="J251" i="10"/>
  <c r="D251" i="10"/>
  <c r="J321" i="10"/>
  <c r="K313" i="10"/>
  <c r="I157" i="10"/>
  <c r="D54" i="10"/>
  <c r="G56" i="10"/>
  <c r="I358" i="10"/>
  <c r="J233" i="10"/>
  <c r="J78" i="10"/>
  <c r="C132" i="10"/>
  <c r="K132" i="10"/>
  <c r="D127" i="10"/>
  <c r="E127" i="10"/>
  <c r="E228" i="10"/>
  <c r="I220" i="10"/>
  <c r="D164" i="10"/>
  <c r="H164" i="10"/>
  <c r="E172" i="10"/>
  <c r="C172" i="10"/>
  <c r="G345" i="10"/>
  <c r="E58" i="10"/>
  <c r="G142" i="10"/>
  <c r="E23" i="10"/>
  <c r="E29" i="10"/>
  <c r="E15" i="10"/>
  <c r="E146" i="10"/>
  <c r="I146" i="10"/>
  <c r="C146" i="10"/>
  <c r="C16" i="10"/>
  <c r="E16" i="10"/>
  <c r="K201" i="10"/>
  <c r="C201" i="10"/>
  <c r="K274" i="10"/>
  <c r="C274" i="10"/>
  <c r="D107" i="10"/>
  <c r="J107" i="10"/>
  <c r="D176" i="10"/>
  <c r="C176" i="10"/>
  <c r="E176" i="10"/>
  <c r="K176" i="10"/>
  <c r="H176" i="10"/>
  <c r="D50" i="10"/>
  <c r="I50" i="10"/>
  <c r="J50" i="10"/>
  <c r="C50" i="10"/>
  <c r="E50" i="10"/>
  <c r="I334" i="10"/>
  <c r="C84" i="10"/>
  <c r="C165" i="10"/>
  <c r="I111" i="10"/>
  <c r="H111" i="10"/>
  <c r="J84" i="10"/>
  <c r="F111" i="10"/>
  <c r="G355" i="10"/>
  <c r="D355" i="10"/>
  <c r="H53" i="10"/>
  <c r="I106" i="10"/>
  <c r="H106" i="10"/>
  <c r="H324" i="10"/>
  <c r="K157" i="10"/>
  <c r="G50" i="10"/>
  <c r="J176" i="10"/>
  <c r="F301" i="10"/>
  <c r="F146" i="10"/>
  <c r="E17" i="10"/>
  <c r="K178" i="10"/>
  <c r="H341" i="10"/>
  <c r="J203" i="10"/>
  <c r="F203" i="10"/>
  <c r="I203" i="10"/>
  <c r="H203" i="10"/>
  <c r="J316" i="10"/>
  <c r="H316" i="10"/>
  <c r="K316" i="10"/>
  <c r="F316" i="10"/>
  <c r="D316" i="10"/>
  <c r="G185" i="10"/>
  <c r="F185" i="10"/>
  <c r="G109" i="10"/>
  <c r="F109" i="10"/>
  <c r="C109" i="10"/>
  <c r="I109" i="10"/>
  <c r="H286" i="10"/>
  <c r="C286" i="10"/>
  <c r="J286" i="10"/>
  <c r="K286" i="10"/>
  <c r="F286" i="10"/>
  <c r="G254" i="10"/>
  <c r="D254" i="10"/>
  <c r="C254" i="10"/>
  <c r="E254" i="10"/>
  <c r="F254" i="10"/>
  <c r="H332" i="10"/>
  <c r="C332" i="10"/>
  <c r="G332" i="10"/>
  <c r="J332" i="10"/>
  <c r="D332" i="10"/>
  <c r="F184" i="10"/>
  <c r="E184" i="10"/>
  <c r="K120" i="10"/>
  <c r="G120" i="10"/>
  <c r="F120" i="10"/>
  <c r="I108" i="10"/>
  <c r="F108" i="10"/>
  <c r="G108" i="10"/>
  <c r="K108" i="10"/>
  <c r="H108" i="10"/>
  <c r="E273" i="10"/>
  <c r="H273" i="10"/>
  <c r="J273" i="10"/>
  <c r="C273" i="10"/>
  <c r="D273" i="10"/>
  <c r="F183" i="10"/>
  <c r="J183" i="10"/>
  <c r="I183" i="10"/>
  <c r="G118" i="10"/>
  <c r="H118" i="10"/>
  <c r="G117" i="10"/>
  <c r="J117" i="10"/>
  <c r="D117" i="10"/>
  <c r="D77" i="10"/>
  <c r="G165" i="10"/>
  <c r="G334" i="10"/>
  <c r="E334" i="10"/>
  <c r="D84" i="10"/>
  <c r="I77" i="10"/>
  <c r="F77" i="10"/>
  <c r="E165" i="10"/>
  <c r="K165" i="10"/>
  <c r="K218" i="10"/>
  <c r="K334" i="10"/>
  <c r="G84" i="10"/>
  <c r="E84" i="10"/>
  <c r="K77" i="10"/>
  <c r="F165" i="10"/>
  <c r="E111" i="10"/>
  <c r="G111" i="10"/>
  <c r="H355" i="10"/>
  <c r="H218" i="10"/>
  <c r="F218" i="10"/>
  <c r="F53" i="10"/>
  <c r="D53" i="10"/>
  <c r="F106" i="10"/>
  <c r="C106" i="10"/>
  <c r="G324" i="10"/>
  <c r="D286" i="10"/>
  <c r="K203" i="10"/>
  <c r="H254" i="10"/>
  <c r="D109" i="10"/>
  <c r="E316" i="10"/>
  <c r="I332" i="10"/>
  <c r="C183" i="10"/>
  <c r="K50" i="10"/>
  <c r="I176" i="10"/>
  <c r="F273" i="10"/>
  <c r="E108" i="10"/>
  <c r="I120" i="10"/>
  <c r="H151" i="10"/>
  <c r="D324" i="10"/>
  <c r="K324" i="10"/>
  <c r="I56" i="10"/>
  <c r="K56" i="10"/>
  <c r="H56" i="10"/>
  <c r="G65" i="10"/>
  <c r="C65" i="10"/>
  <c r="C305" i="10"/>
  <c r="D305" i="10"/>
  <c r="E244" i="10"/>
  <c r="C244" i="10"/>
  <c r="E301" i="10"/>
  <c r="J301" i="10"/>
  <c r="G301" i="10"/>
  <c r="C301" i="10"/>
  <c r="K301" i="10"/>
  <c r="E314" i="10"/>
  <c r="F314" i="10"/>
  <c r="E157" i="10"/>
  <c r="G157" i="10"/>
  <c r="J157" i="10"/>
  <c r="D157" i="10"/>
  <c r="K194" i="10"/>
  <c r="I194" i="10"/>
  <c r="E194" i="10"/>
  <c r="K79" i="10"/>
  <c r="E79" i="10"/>
  <c r="H79" i="10"/>
  <c r="D114" i="10"/>
  <c r="H114" i="10"/>
  <c r="I171" i="10"/>
  <c r="F171" i="10"/>
  <c r="K59" i="10"/>
  <c r="J59" i="10"/>
  <c r="D325" i="10"/>
  <c r="G325" i="10"/>
  <c r="C325" i="10"/>
  <c r="E325" i="10"/>
  <c r="J334" i="10"/>
  <c r="H77" i="10"/>
  <c r="E355" i="10"/>
  <c r="I355" i="10"/>
  <c r="D218" i="10"/>
  <c r="C218" i="10"/>
  <c r="I53" i="10"/>
  <c r="G53" i="10"/>
  <c r="D106" i="10"/>
  <c r="F324" i="10"/>
  <c r="I286" i="10"/>
  <c r="K109" i="10"/>
  <c r="E30" i="10"/>
  <c r="E31" i="10"/>
  <c r="H157" i="10"/>
  <c r="K183" i="10"/>
  <c r="F176" i="10"/>
  <c r="E33" i="10"/>
  <c r="E120" i="10"/>
  <c r="G305" i="10"/>
  <c r="K146" i="10"/>
  <c r="H325" i="10"/>
  <c r="H171" i="10"/>
  <c r="E105" i="10"/>
  <c r="F178" i="10"/>
  <c r="K117" i="10"/>
  <c r="J357" i="10"/>
  <c r="H337" i="10"/>
  <c r="E372" i="10"/>
  <c r="D311" i="10"/>
  <c r="F311" i="10"/>
  <c r="H299" i="10"/>
  <c r="J299" i="10"/>
  <c r="I299" i="10"/>
  <c r="F70" i="10"/>
  <c r="K70" i="10"/>
  <c r="C281" i="10"/>
  <c r="I281" i="10"/>
  <c r="G89" i="10"/>
  <c r="F89" i="10"/>
  <c r="E189" i="10"/>
  <c r="C189" i="10"/>
  <c r="H81" i="10"/>
  <c r="C81" i="10"/>
  <c r="J60" i="10"/>
  <c r="K60" i="10"/>
  <c r="H198" i="10"/>
  <c r="G198" i="10"/>
  <c r="I198" i="10"/>
  <c r="I134" i="10"/>
  <c r="D134" i="10"/>
  <c r="J292" i="10"/>
  <c r="K292" i="10"/>
  <c r="C362" i="10"/>
  <c r="D362" i="10"/>
  <c r="I362" i="10"/>
  <c r="H42" i="10"/>
  <c r="J42" i="10"/>
  <c r="E42" i="10"/>
  <c r="J338" i="10"/>
  <c r="K338" i="10"/>
  <c r="H294" i="10"/>
  <c r="I294" i="10"/>
  <c r="G180" i="10"/>
  <c r="K180" i="10"/>
  <c r="J180" i="10"/>
  <c r="H85" i="10"/>
  <c r="G85" i="10"/>
  <c r="I247" i="10"/>
  <c r="C160" i="10"/>
  <c r="D80" i="10"/>
  <c r="H80" i="10"/>
  <c r="I357" i="10"/>
  <c r="K311" i="10"/>
  <c r="D299" i="10"/>
  <c r="H70" i="10"/>
  <c r="G70" i="10"/>
  <c r="H281" i="10"/>
  <c r="K281" i="10"/>
  <c r="E89" i="10"/>
  <c r="D189" i="10"/>
  <c r="I81" i="10"/>
  <c r="E60" i="10"/>
  <c r="K198" i="10"/>
  <c r="F134" i="10"/>
  <c r="D292" i="10"/>
  <c r="J362" i="10"/>
  <c r="C42" i="10"/>
  <c r="D338" i="10"/>
  <c r="E294" i="10"/>
  <c r="G294" i="10"/>
  <c r="H180" i="10"/>
  <c r="K85" i="10"/>
  <c r="G247" i="10"/>
  <c r="H160" i="10"/>
  <c r="K80" i="10"/>
  <c r="G96" i="10"/>
  <c r="G366" i="10"/>
  <c r="F320" i="10"/>
  <c r="K320" i="10"/>
  <c r="E46" i="10"/>
  <c r="F190" i="10"/>
  <c r="H93" i="10"/>
  <c r="I82" i="10"/>
  <c r="E44" i="10"/>
  <c r="K279" i="10"/>
  <c r="D190" i="10"/>
  <c r="C93" i="10"/>
  <c r="G271" i="10"/>
  <c r="C22" i="10"/>
  <c r="C368" i="10"/>
  <c r="K82" i="10"/>
  <c r="D131" i="10"/>
  <c r="F128" i="10"/>
  <c r="J61" i="10"/>
  <c r="E94" i="10"/>
  <c r="D313" i="10"/>
  <c r="C35" i="10"/>
  <c r="H54" i="10"/>
  <c r="G242" i="10"/>
  <c r="K235" i="10"/>
  <c r="K124" i="10"/>
  <c r="E41" i="10"/>
  <c r="F149" i="10"/>
  <c r="D318" i="10"/>
  <c r="K358" i="10"/>
  <c r="I284" i="10"/>
  <c r="I285" i="10"/>
  <c r="J333" i="10"/>
  <c r="J62" i="10"/>
  <c r="G353" i="10"/>
  <c r="F159" i="10"/>
  <c r="H331" i="10"/>
  <c r="J72" i="10"/>
  <c r="F49" i="10"/>
  <c r="J44" i="10"/>
  <c r="C271" i="10"/>
  <c r="H252" i="10"/>
  <c r="K131" i="10"/>
  <c r="K128" i="10"/>
  <c r="D139" i="10"/>
  <c r="G61" i="10"/>
  <c r="G94" i="10"/>
  <c r="C175" i="10"/>
  <c r="F313" i="10"/>
  <c r="C191" i="10"/>
  <c r="H242" i="10"/>
  <c r="F235" i="10"/>
  <c r="I124" i="10"/>
  <c r="J41" i="10"/>
  <c r="C318" i="10"/>
  <c r="D358" i="10"/>
  <c r="E333" i="10"/>
  <c r="F233" i="10"/>
  <c r="G343" i="10"/>
  <c r="G350" i="10"/>
  <c r="K98" i="10"/>
  <c r="F360" i="10"/>
  <c r="E28" i="10"/>
  <c r="H279" i="10"/>
  <c r="G348" i="10"/>
  <c r="J177" i="10"/>
  <c r="K177" i="10"/>
  <c r="G317" i="10"/>
  <c r="J317" i="10"/>
  <c r="C317" i="10"/>
  <c r="I154" i="10"/>
  <c r="K154" i="10"/>
  <c r="C154" i="10"/>
  <c r="C253" i="10"/>
  <c r="D253" i="10"/>
  <c r="I253" i="10"/>
  <c r="G133" i="10"/>
  <c r="C133" i="10"/>
  <c r="C329" i="10"/>
  <c r="D329" i="10"/>
  <c r="H258" i="10"/>
  <c r="E258" i="10"/>
  <c r="G258" i="10"/>
  <c r="D258" i="10"/>
  <c r="F258" i="10"/>
  <c r="G269" i="10"/>
  <c r="F269" i="10"/>
  <c r="J269" i="10"/>
  <c r="D269" i="10"/>
  <c r="C269" i="10"/>
  <c r="J249" i="10"/>
  <c r="I249" i="10"/>
  <c r="F216" i="10"/>
  <c r="D216" i="10"/>
  <c r="C216" i="10"/>
  <c r="E216" i="10"/>
  <c r="C48" i="10"/>
  <c r="F48" i="10"/>
  <c r="J48" i="10"/>
  <c r="G48" i="10"/>
  <c r="D48" i="10"/>
  <c r="I48" i="10"/>
  <c r="H188" i="10"/>
  <c r="D188" i="10"/>
  <c r="G64" i="10"/>
  <c r="D64" i="10"/>
  <c r="K64" i="10"/>
  <c r="C64" i="10"/>
  <c r="I64" i="10"/>
  <c r="D195" i="10"/>
  <c r="C195" i="10"/>
  <c r="J195" i="10"/>
  <c r="E195" i="10"/>
  <c r="H195" i="10"/>
  <c r="G195" i="10"/>
  <c r="H304" i="10"/>
  <c r="C304" i="10"/>
  <c r="D304" i="10"/>
  <c r="K304" i="10"/>
  <c r="E304" i="10"/>
  <c r="J304" i="10"/>
  <c r="J224" i="10"/>
  <c r="E224" i="10"/>
  <c r="H224" i="10"/>
  <c r="C224" i="10"/>
  <c r="K224" i="10"/>
  <c r="G224" i="10"/>
  <c r="I224" i="10"/>
  <c r="D45" i="10"/>
  <c r="F45" i="10"/>
  <c r="I45" i="10"/>
  <c r="C45" i="10"/>
  <c r="J45" i="10"/>
  <c r="G45" i="10"/>
  <c r="K45" i="10"/>
  <c r="D297" i="10"/>
  <c r="I297" i="10"/>
  <c r="K297" i="10"/>
  <c r="F297" i="10"/>
  <c r="E297" i="10"/>
  <c r="C297" i="10"/>
  <c r="H297" i="10"/>
  <c r="K222" i="10"/>
  <c r="J222" i="10"/>
  <c r="H222" i="10"/>
  <c r="D222" i="10"/>
  <c r="G222" i="10"/>
  <c r="F222" i="10"/>
  <c r="G199" i="10"/>
  <c r="J199" i="10"/>
  <c r="I199" i="10"/>
  <c r="K199" i="10"/>
  <c r="D199" i="10"/>
  <c r="F199" i="10"/>
  <c r="H199" i="10"/>
  <c r="F217" i="10"/>
  <c r="H217" i="10"/>
  <c r="K280" i="10"/>
  <c r="D280" i="10"/>
  <c r="J280" i="10"/>
  <c r="E210" i="10"/>
  <c r="J210" i="10"/>
  <c r="K210" i="10"/>
  <c r="C210" i="10"/>
  <c r="D210" i="10"/>
  <c r="F182" i="10"/>
  <c r="G182" i="10"/>
  <c r="F83" i="10"/>
  <c r="E83" i="10"/>
  <c r="J206" i="10"/>
  <c r="G206" i="10"/>
  <c r="E166" i="10"/>
  <c r="I166" i="10"/>
  <c r="G144" i="10"/>
  <c r="K144" i="10"/>
  <c r="K326" i="10"/>
  <c r="E326" i="10"/>
  <c r="H326" i="10"/>
  <c r="C326" i="10"/>
  <c r="D326" i="10"/>
  <c r="I326" i="10"/>
  <c r="H256" i="10"/>
  <c r="E256" i="10"/>
  <c r="G122" i="10"/>
  <c r="I122" i="10"/>
  <c r="D122" i="10"/>
  <c r="E122" i="10"/>
  <c r="I344" i="10"/>
  <c r="C344" i="10"/>
  <c r="H344" i="10"/>
  <c r="E344" i="10"/>
  <c r="F344" i="10"/>
  <c r="K344" i="10"/>
  <c r="G344" i="10"/>
  <c r="I346" i="10"/>
  <c r="K346" i="10"/>
  <c r="G215" i="10"/>
  <c r="E215" i="10"/>
  <c r="H215" i="10"/>
  <c r="J215" i="10"/>
  <c r="D215" i="10"/>
  <c r="C215" i="10"/>
  <c r="F215" i="10"/>
  <c r="C342" i="10"/>
  <c r="I342" i="10"/>
  <c r="K342" i="10"/>
  <c r="D342" i="10"/>
  <c r="J342" i="10"/>
  <c r="E342" i="10"/>
  <c r="F342" i="10"/>
  <c r="K282" i="10"/>
  <c r="D282" i="10"/>
  <c r="I212" i="10"/>
  <c r="G212" i="10"/>
  <c r="H212" i="10"/>
  <c r="E212" i="10"/>
  <c r="F212" i="10"/>
  <c r="D212" i="10"/>
  <c r="J212" i="10"/>
  <c r="K369" i="10"/>
  <c r="G369" i="10"/>
  <c r="E369" i="10"/>
  <c r="H43" i="10"/>
  <c r="I43" i="10"/>
  <c r="K43" i="10"/>
  <c r="J43" i="10"/>
  <c r="E43" i="10"/>
  <c r="G43" i="10"/>
  <c r="C43" i="10"/>
  <c r="K66" i="10"/>
  <c r="F66" i="10"/>
  <c r="D66" i="10"/>
  <c r="G66" i="10"/>
  <c r="K349" i="10"/>
  <c r="G349" i="10"/>
  <c r="C349" i="10"/>
  <c r="K367" i="10"/>
  <c r="G367" i="10"/>
  <c r="F257" i="10"/>
  <c r="K257" i="10"/>
  <c r="E257" i="10"/>
  <c r="G257" i="10"/>
  <c r="D257" i="10"/>
  <c r="J257" i="10"/>
  <c r="C257" i="10"/>
  <c r="K310" i="10"/>
  <c r="C310" i="10"/>
  <c r="E310" i="10"/>
  <c r="J361" i="10"/>
  <c r="K361" i="10"/>
  <c r="F361" i="10"/>
  <c r="G361" i="10"/>
  <c r="C361" i="10"/>
  <c r="I361" i="10"/>
  <c r="D361" i="10"/>
  <c r="F359" i="10"/>
  <c r="E359" i="10"/>
  <c r="D287" i="10"/>
  <c r="I287" i="10"/>
  <c r="E287" i="10"/>
  <c r="F287" i="10"/>
  <c r="H287" i="10"/>
  <c r="G287" i="10"/>
  <c r="K287" i="10"/>
  <c r="F37" i="10"/>
  <c r="C37" i="10"/>
  <c r="J37" i="10"/>
  <c r="E37" i="10"/>
  <c r="K37" i="10"/>
  <c r="G37" i="10"/>
  <c r="D37" i="10"/>
  <c r="G193" i="10"/>
  <c r="H193" i="10"/>
  <c r="E193" i="10"/>
  <c r="I193" i="10"/>
  <c r="I186" i="10"/>
  <c r="H186" i="10"/>
  <c r="D186" i="10"/>
  <c r="J186" i="10"/>
  <c r="K186" i="10"/>
  <c r="E186" i="10"/>
  <c r="F207" i="10"/>
  <c r="E207" i="10"/>
  <c r="J207" i="10"/>
  <c r="F208" i="10"/>
  <c r="K208" i="10"/>
  <c r="E208" i="10"/>
  <c r="C208" i="10"/>
  <c r="J208" i="10"/>
  <c r="G208" i="10"/>
  <c r="H208" i="10"/>
  <c r="J86" i="10"/>
  <c r="G86" i="10"/>
  <c r="C86" i="10"/>
  <c r="I86" i="10"/>
  <c r="F86" i="10"/>
  <c r="D86" i="10"/>
  <c r="H86" i="10"/>
  <c r="J335" i="10"/>
  <c r="K335" i="10"/>
  <c r="C39" i="10"/>
  <c r="E39" i="10"/>
  <c r="H236" i="10"/>
  <c r="E236" i="10"/>
  <c r="C236" i="10"/>
  <c r="J236" i="10"/>
  <c r="D237" i="10"/>
  <c r="I237" i="10"/>
  <c r="H237" i="10"/>
  <c r="D263" i="10"/>
  <c r="E263" i="10"/>
  <c r="G263" i="10"/>
  <c r="C91" i="10"/>
  <c r="F91" i="10"/>
  <c r="G91" i="10"/>
  <c r="D91" i="10"/>
  <c r="I266" i="10"/>
  <c r="E266" i="10"/>
  <c r="C266" i="10"/>
  <c r="E365" i="10"/>
  <c r="I365" i="10"/>
  <c r="C365" i="10"/>
  <c r="D365" i="10"/>
  <c r="G290" i="10"/>
  <c r="F290" i="10"/>
  <c r="I290" i="10"/>
  <c r="E290" i="10"/>
  <c r="E241" i="10"/>
  <c r="F241" i="10"/>
  <c r="G241" i="10"/>
  <c r="H241" i="10"/>
  <c r="J259" i="10"/>
  <c r="E259" i="10"/>
  <c r="K259" i="10"/>
  <c r="G259" i="10"/>
  <c r="D92" i="10"/>
  <c r="K92" i="10"/>
  <c r="G92" i="10"/>
  <c r="J229" i="10"/>
  <c r="K229" i="10"/>
  <c r="I229" i="10"/>
  <c r="J202" i="10"/>
  <c r="G202" i="10"/>
  <c r="I202" i="10"/>
  <c r="H202" i="10"/>
  <c r="E202" i="10"/>
  <c r="G155" i="10"/>
  <c r="C155" i="10"/>
  <c r="J155" i="10"/>
  <c r="H155" i="10"/>
  <c r="F155" i="10"/>
  <c r="C177" i="10"/>
  <c r="F317" i="10"/>
  <c r="K182" i="10"/>
  <c r="C182" i="10"/>
  <c r="J154" i="10"/>
  <c r="G154" i="10"/>
  <c r="D83" i="10"/>
  <c r="K83" i="10"/>
  <c r="E253" i="10"/>
  <c r="I206" i="10"/>
  <c r="K206" i="10"/>
  <c r="C23" i="10"/>
  <c r="H166" i="10"/>
  <c r="J133" i="10"/>
  <c r="E133" i="10"/>
  <c r="H144" i="10"/>
  <c r="J144" i="10"/>
  <c r="F329" i="10"/>
  <c r="H329" i="10"/>
  <c r="D256" i="10"/>
  <c r="E20" i="10"/>
  <c r="G249" i="10"/>
  <c r="G346" i="10"/>
  <c r="D346" i="10"/>
  <c r="D217" i="10"/>
  <c r="J217" i="10"/>
  <c r="F188" i="10"/>
  <c r="C188" i="10"/>
  <c r="F282" i="10"/>
  <c r="J237" i="10"/>
  <c r="F237" i="10"/>
  <c r="K39" i="10"/>
  <c r="D39" i="10"/>
  <c r="E335" i="10"/>
  <c r="C207" i="10"/>
  <c r="H207" i="10"/>
  <c r="D359" i="10"/>
  <c r="I359" i="10"/>
  <c r="H310" i="10"/>
  <c r="J367" i="10"/>
  <c r="C367" i="10"/>
  <c r="I66" i="10"/>
  <c r="C369" i="10"/>
  <c r="I258" i="10"/>
  <c r="G216" i="10"/>
  <c r="C280" i="10"/>
  <c r="E229" i="10"/>
  <c r="F92" i="10"/>
  <c r="F259" i="10"/>
  <c r="I259" i="10"/>
  <c r="K241" i="10"/>
  <c r="J241" i="10"/>
  <c r="H290" i="10"/>
  <c r="J365" i="10"/>
  <c r="F266" i="10"/>
  <c r="K91" i="10"/>
  <c r="H91" i="10"/>
  <c r="I263" i="10"/>
  <c r="F263" i="10"/>
  <c r="D236" i="10"/>
  <c r="I236" i="10"/>
  <c r="F193" i="10"/>
  <c r="J193" i="10"/>
  <c r="D349" i="10"/>
  <c r="I349" i="10"/>
  <c r="K122" i="10"/>
  <c r="C202" i="10"/>
  <c r="K155" i="10"/>
  <c r="J64" i="10"/>
  <c r="F304" i="10"/>
  <c r="G297" i="10"/>
  <c r="K269" i="10"/>
  <c r="C199" i="10"/>
  <c r="H210" i="10"/>
  <c r="K86" i="10"/>
  <c r="D208" i="10"/>
  <c r="G186" i="10"/>
  <c r="I37" i="10"/>
  <c r="E361" i="10"/>
  <c r="H257" i="10"/>
  <c r="D43" i="10"/>
  <c r="K212" i="10"/>
  <c r="C222" i="10"/>
  <c r="G328" i="10"/>
  <c r="J328" i="10"/>
  <c r="C328" i="10"/>
  <c r="H328" i="10"/>
  <c r="F242" i="10"/>
  <c r="E242" i="10"/>
  <c r="H320" i="10"/>
  <c r="D320" i="10"/>
  <c r="F46" i="10"/>
  <c r="C46" i="10"/>
  <c r="J93" i="10"/>
  <c r="F93" i="10"/>
  <c r="D368" i="10"/>
  <c r="K368" i="10"/>
  <c r="I368" i="10"/>
  <c r="K309" i="10"/>
  <c r="H309" i="10"/>
  <c r="F309" i="10"/>
  <c r="G309" i="10"/>
  <c r="D309" i="10"/>
  <c r="G100" i="10"/>
  <c r="D100" i="10"/>
  <c r="E100" i="10"/>
  <c r="I100" i="10"/>
  <c r="K100" i="10"/>
  <c r="H100" i="10"/>
  <c r="I128" i="10"/>
  <c r="C128" i="10"/>
  <c r="D351" i="10"/>
  <c r="H351" i="10"/>
  <c r="G158" i="10"/>
  <c r="F158" i="10"/>
  <c r="E158" i="10"/>
  <c r="I158" i="10"/>
  <c r="D61" i="10"/>
  <c r="H61" i="10"/>
  <c r="F61" i="10"/>
  <c r="G322" i="10"/>
  <c r="C322" i="10"/>
  <c r="I322" i="10"/>
  <c r="E322" i="10"/>
  <c r="K322" i="10"/>
  <c r="H322" i="10"/>
  <c r="G261" i="10"/>
  <c r="K261" i="10"/>
  <c r="C261" i="10"/>
  <c r="D261" i="10"/>
  <c r="F261" i="10"/>
  <c r="I261" i="10"/>
  <c r="J47" i="10"/>
  <c r="H47" i="10"/>
  <c r="G47" i="10"/>
  <c r="K47" i="10"/>
  <c r="E47" i="10"/>
  <c r="E260" i="10"/>
  <c r="J260" i="10"/>
  <c r="C260" i="10"/>
  <c r="H260" i="10"/>
  <c r="K260" i="10"/>
  <c r="F318" i="10"/>
  <c r="G318" i="10"/>
  <c r="I318" i="10"/>
  <c r="C240" i="10"/>
  <c r="F240" i="10"/>
  <c r="K240" i="10"/>
  <c r="E240" i="10"/>
  <c r="G240" i="10"/>
  <c r="C72" i="10"/>
  <c r="D72" i="10"/>
  <c r="H72" i="10"/>
  <c r="G72" i="10"/>
  <c r="C140" i="10"/>
  <c r="H140" i="10"/>
  <c r="E140" i="10"/>
  <c r="D175" i="10"/>
  <c r="E175" i="10"/>
  <c r="F175" i="10"/>
  <c r="G279" i="10"/>
  <c r="J279" i="10"/>
  <c r="H190" i="10"/>
  <c r="C190" i="10"/>
  <c r="J271" i="10"/>
  <c r="D271" i="10"/>
  <c r="I252" i="10"/>
  <c r="D252" i="10"/>
  <c r="H82" i="10"/>
  <c r="D82" i="10"/>
  <c r="I131" i="10"/>
  <c r="H131" i="10"/>
  <c r="F131" i="10"/>
  <c r="E129" i="10"/>
  <c r="G129" i="10"/>
  <c r="D129" i="10"/>
  <c r="J75" i="10"/>
  <c r="D75" i="10"/>
  <c r="I75" i="10"/>
  <c r="E139" i="10"/>
  <c r="K139" i="10"/>
  <c r="H139" i="10"/>
  <c r="E358" i="10"/>
  <c r="F358" i="10"/>
  <c r="G358" i="10"/>
  <c r="F289" i="10"/>
  <c r="I289" i="10"/>
  <c r="J289" i="10"/>
  <c r="G289" i="10"/>
  <c r="I94" i="10"/>
  <c r="F94" i="10"/>
  <c r="K112" i="10"/>
  <c r="D112" i="10"/>
  <c r="D113" i="10"/>
  <c r="I113" i="10"/>
  <c r="K113" i="10"/>
  <c r="E113" i="10"/>
  <c r="J113" i="10"/>
  <c r="K161" i="10"/>
  <c r="C161" i="10"/>
  <c r="K149" i="10"/>
  <c r="J149" i="10"/>
  <c r="C149" i="10"/>
  <c r="E149" i="10"/>
  <c r="G121" i="10"/>
  <c r="J121" i="10"/>
  <c r="F41" i="10"/>
  <c r="C41" i="10"/>
  <c r="G41" i="10"/>
  <c r="J143" i="10"/>
  <c r="I143" i="10"/>
  <c r="F143" i="10"/>
  <c r="C143" i="10"/>
  <c r="G331" i="10"/>
  <c r="C331" i="10"/>
  <c r="J331" i="10"/>
  <c r="E331" i="10"/>
  <c r="H159" i="10"/>
  <c r="D159" i="10"/>
  <c r="C159" i="10"/>
  <c r="E159" i="10"/>
  <c r="H124" i="10"/>
  <c r="F124" i="10"/>
  <c r="C235" i="10"/>
  <c r="G235" i="10"/>
  <c r="I54" i="10"/>
  <c r="C54" i="10"/>
  <c r="J54" i="10"/>
  <c r="C68" i="10"/>
  <c r="E68" i="10"/>
  <c r="G291" i="10"/>
  <c r="K291" i="10"/>
  <c r="I291" i="10"/>
  <c r="J291" i="10"/>
  <c r="K360" i="10"/>
  <c r="G360" i="10"/>
  <c r="I360" i="10"/>
  <c r="E360" i="10"/>
  <c r="F130" i="10"/>
  <c r="H130" i="10"/>
  <c r="G130" i="10"/>
  <c r="F191" i="10"/>
  <c r="J191" i="10"/>
  <c r="G300" i="10"/>
  <c r="F300" i="10"/>
  <c r="I40" i="10"/>
  <c r="C40" i="10"/>
  <c r="E40" i="10"/>
  <c r="D40" i="10"/>
  <c r="J98" i="10"/>
  <c r="E98" i="10"/>
  <c r="F98" i="10"/>
  <c r="I98" i="10"/>
  <c r="J313" i="10"/>
  <c r="H313" i="10"/>
  <c r="K353" i="10"/>
  <c r="E353" i="10"/>
  <c r="F353" i="10"/>
  <c r="H353" i="10"/>
  <c r="E350" i="10"/>
  <c r="I350" i="10"/>
  <c r="J350" i="10"/>
  <c r="K350" i="10"/>
  <c r="H343" i="10"/>
  <c r="D343" i="10"/>
  <c r="F343" i="10"/>
  <c r="I343" i="10"/>
  <c r="J343" i="10"/>
  <c r="H62" i="10"/>
  <c r="D62" i="10"/>
  <c r="G62" i="10"/>
  <c r="I233" i="10"/>
  <c r="C233" i="10"/>
  <c r="G233" i="10"/>
  <c r="H233" i="10"/>
  <c r="F333" i="10"/>
  <c r="K333" i="10"/>
  <c r="H333" i="10"/>
  <c r="C333" i="10"/>
  <c r="C285" i="10"/>
  <c r="J285" i="10"/>
  <c r="D285" i="10"/>
  <c r="H285" i="10"/>
  <c r="D153" i="10"/>
  <c r="F153" i="10"/>
  <c r="C153" i="10"/>
  <c r="K153" i="10"/>
  <c r="G153" i="10"/>
  <c r="E284" i="10"/>
  <c r="G284" i="10"/>
  <c r="H284" i="10"/>
  <c r="K284" i="10"/>
  <c r="C44" i="10"/>
  <c r="K44" i="10"/>
  <c r="H44" i="10"/>
  <c r="G49" i="10"/>
  <c r="D49" i="10"/>
  <c r="C49" i="10"/>
  <c r="K49" i="10"/>
  <c r="E49" i="10"/>
  <c r="I44" i="10"/>
  <c r="D44" i="10"/>
  <c r="G177" i="10"/>
  <c r="H317" i="10"/>
  <c r="D182" i="10"/>
  <c r="E182" i="10"/>
  <c r="G320" i="10"/>
  <c r="E320" i="10"/>
  <c r="E279" i="10"/>
  <c r="F154" i="10"/>
  <c r="H154" i="10"/>
  <c r="I83" i="10"/>
  <c r="I46" i="10"/>
  <c r="D46" i="10"/>
  <c r="K190" i="10"/>
  <c r="E190" i="10"/>
  <c r="G253" i="10"/>
  <c r="E206" i="10"/>
  <c r="F206" i="10"/>
  <c r="D93" i="10"/>
  <c r="E93" i="10"/>
  <c r="K271" i="10"/>
  <c r="F166" i="10"/>
  <c r="G166" i="10"/>
  <c r="G252" i="10"/>
  <c r="K252" i="10"/>
  <c r="I133" i="10"/>
  <c r="D133" i="10"/>
  <c r="D144" i="10"/>
  <c r="F144" i="10"/>
  <c r="G368" i="10"/>
  <c r="F82" i="10"/>
  <c r="G82" i="10"/>
  <c r="E329" i="10"/>
  <c r="G329" i="10"/>
  <c r="J131" i="10"/>
  <c r="E27" i="10"/>
  <c r="G256" i="10"/>
  <c r="J256" i="10"/>
  <c r="H128" i="10"/>
  <c r="E128" i="10"/>
  <c r="C249" i="10"/>
  <c r="D249" i="10"/>
  <c r="J139" i="10"/>
  <c r="G139" i="10"/>
  <c r="E346" i="10"/>
  <c r="F346" i="10"/>
  <c r="G217" i="10"/>
  <c r="I61" i="10"/>
  <c r="J188" i="10"/>
  <c r="K94" i="10"/>
  <c r="G175" i="10"/>
  <c r="K175" i="10"/>
  <c r="J282" i="10"/>
  <c r="C282" i="10"/>
  <c r="G237" i="10"/>
  <c r="E237" i="10"/>
  <c r="C313" i="10"/>
  <c r="I39" i="10"/>
  <c r="G39" i="10"/>
  <c r="C335" i="10"/>
  <c r="G335" i="10"/>
  <c r="K191" i="10"/>
  <c r="G191" i="10"/>
  <c r="G207" i="10"/>
  <c r="I207" i="10"/>
  <c r="E54" i="10"/>
  <c r="G54" i="10"/>
  <c r="K242" i="10"/>
  <c r="D242" i="10"/>
  <c r="E235" i="10"/>
  <c r="K359" i="10"/>
  <c r="C359" i="10"/>
  <c r="D124" i="10"/>
  <c r="I310" i="10"/>
  <c r="E367" i="10"/>
  <c r="H367" i="10"/>
  <c r="H41" i="10"/>
  <c r="C66" i="10"/>
  <c r="D149" i="10"/>
  <c r="I369" i="10"/>
  <c r="G113" i="10"/>
  <c r="J258" i="10"/>
  <c r="J318" i="10"/>
  <c r="K216" i="10"/>
  <c r="J358" i="10"/>
  <c r="I280" i="10"/>
  <c r="I245" i="10"/>
  <c r="J284" i="10"/>
  <c r="C284" i="10"/>
  <c r="C229" i="10"/>
  <c r="H153" i="10"/>
  <c r="C92" i="10"/>
  <c r="K285" i="10"/>
  <c r="C259" i="10"/>
  <c r="G333" i="10"/>
  <c r="D241" i="10"/>
  <c r="K233" i="10"/>
  <c r="J290" i="10"/>
  <c r="C290" i="10"/>
  <c r="C62" i="10"/>
  <c r="I62" i="10"/>
  <c r="H365" i="10"/>
  <c r="E343" i="10"/>
  <c r="G266" i="10"/>
  <c r="D350" i="10"/>
  <c r="J91" i="10"/>
  <c r="C263" i="10"/>
  <c r="J263" i="10"/>
  <c r="I353" i="10"/>
  <c r="G236" i="10"/>
  <c r="C98" i="10"/>
  <c r="H98" i="10"/>
  <c r="J360" i="10"/>
  <c r="C193" i="10"/>
  <c r="J159" i="10"/>
  <c r="F331" i="10"/>
  <c r="K331" i="10"/>
  <c r="K143" i="10"/>
  <c r="J349" i="10"/>
  <c r="I309" i="10"/>
  <c r="F122" i="10"/>
  <c r="E72" i="10"/>
  <c r="I72" i="10"/>
  <c r="D202" i="10"/>
  <c r="E155" i="10"/>
  <c r="H64" i="10"/>
  <c r="J49" i="10"/>
  <c r="F195" i="10"/>
  <c r="D322" i="10"/>
  <c r="I304" i="10"/>
  <c r="F224" i="10"/>
  <c r="F47" i="10"/>
  <c r="I260" i="10"/>
  <c r="G326" i="10"/>
  <c r="J297" i="10"/>
  <c r="C100" i="10"/>
  <c r="I269" i="10"/>
  <c r="E75" i="10"/>
  <c r="J344" i="10"/>
  <c r="C158" i="10"/>
  <c r="H48" i="10"/>
  <c r="K289" i="10"/>
  <c r="H342" i="10"/>
  <c r="I210" i="10"/>
  <c r="E300" i="10"/>
  <c r="H37" i="10"/>
  <c r="H145" i="10"/>
  <c r="K121" i="10"/>
  <c r="E161" i="10"/>
  <c r="I222" i="10"/>
  <c r="C112" i="10"/>
  <c r="F44" i="10"/>
  <c r="I177" i="10"/>
  <c r="H177" i="10"/>
  <c r="D317" i="10"/>
  <c r="K317" i="10"/>
  <c r="J182" i="10"/>
  <c r="H182" i="10"/>
  <c r="I320" i="10"/>
  <c r="C279" i="10"/>
  <c r="I279" i="10"/>
  <c r="E154" i="10"/>
  <c r="C83" i="10"/>
  <c r="G83" i="10"/>
  <c r="J46" i="10"/>
  <c r="G46" i="10"/>
  <c r="J190" i="10"/>
  <c r="G190" i="10"/>
  <c r="H253" i="10"/>
  <c r="J253" i="10"/>
  <c r="D206" i="10"/>
  <c r="C206" i="10"/>
  <c r="K93" i="10"/>
  <c r="I271" i="10"/>
  <c r="F271" i="10"/>
  <c r="J166" i="10"/>
  <c r="K166" i="10"/>
  <c r="F252" i="10"/>
  <c r="C252" i="10"/>
  <c r="H133" i="10"/>
  <c r="K133" i="10"/>
  <c r="E144" i="10"/>
  <c r="F368" i="10"/>
  <c r="J368" i="10"/>
  <c r="C82" i="10"/>
  <c r="J82" i="10"/>
  <c r="J329" i="10"/>
  <c r="G131" i="10"/>
  <c r="F256" i="10"/>
  <c r="C256" i="10"/>
  <c r="J128" i="10"/>
  <c r="G128" i="10"/>
  <c r="F249" i="10"/>
  <c r="K249" i="10"/>
  <c r="F139" i="10"/>
  <c r="I139" i="10"/>
  <c r="J346" i="10"/>
  <c r="K217" i="10"/>
  <c r="C217" i="10"/>
  <c r="C61" i="10"/>
  <c r="E188" i="10"/>
  <c r="K188" i="10"/>
  <c r="C94" i="10"/>
  <c r="J94" i="10"/>
  <c r="I175" i="10"/>
  <c r="H175" i="10"/>
  <c r="H282" i="10"/>
  <c r="G282" i="10"/>
  <c r="K237" i="10"/>
  <c r="E313" i="10"/>
  <c r="I313" i="10"/>
  <c r="J39" i="10"/>
  <c r="I335" i="10"/>
  <c r="D335" i="10"/>
  <c r="D191" i="10"/>
  <c r="H191" i="10"/>
  <c r="K207" i="10"/>
  <c r="F54" i="10"/>
  <c r="C242" i="10"/>
  <c r="D235" i="10"/>
  <c r="I235" i="10"/>
  <c r="J359" i="10"/>
  <c r="C124" i="10"/>
  <c r="G124" i="10"/>
  <c r="D310" i="10"/>
  <c r="F310" i="10"/>
  <c r="F367" i="10"/>
  <c r="D367" i="10"/>
  <c r="I41" i="10"/>
  <c r="H66" i="10"/>
  <c r="I149" i="10"/>
  <c r="D369" i="10"/>
  <c r="F369" i="10"/>
  <c r="F113" i="10"/>
  <c r="K258" i="10"/>
  <c r="E318" i="10"/>
  <c r="H216" i="10"/>
  <c r="I216" i="10"/>
  <c r="C358" i="10"/>
  <c r="H280" i="10"/>
  <c r="F280" i="10"/>
  <c r="F328" i="10"/>
  <c r="F284" i="10"/>
  <c r="D229" i="10"/>
  <c r="G229" i="10"/>
  <c r="E153" i="10"/>
  <c r="H92" i="10"/>
  <c r="E92" i="10"/>
  <c r="G285" i="10"/>
  <c r="H259" i="10"/>
  <c r="D333" i="10"/>
  <c r="I241" i="10"/>
  <c r="D233" i="10"/>
  <c r="D290" i="10"/>
  <c r="K62" i="10"/>
  <c r="G365" i="10"/>
  <c r="K365" i="10"/>
  <c r="K343" i="10"/>
  <c r="D266" i="10"/>
  <c r="H266" i="10"/>
  <c r="H350" i="10"/>
  <c r="I91" i="10"/>
  <c r="K263" i="10"/>
  <c r="C353" i="10"/>
  <c r="F236" i="10"/>
  <c r="D98" i="10"/>
  <c r="H360" i="10"/>
  <c r="D193" i="10"/>
  <c r="I159" i="10"/>
  <c r="D331" i="10"/>
  <c r="D143" i="10"/>
  <c r="E143" i="10"/>
  <c r="E349" i="10"/>
  <c r="E309" i="10"/>
  <c r="J122" i="10"/>
  <c r="H122" i="10"/>
  <c r="K72" i="10"/>
  <c r="F202" i="10"/>
  <c r="I155" i="10"/>
  <c r="E64" i="10"/>
  <c r="I49" i="10"/>
  <c r="I195" i="10"/>
  <c r="J322" i="10"/>
  <c r="G304" i="10"/>
  <c r="D224" i="10"/>
  <c r="H45" i="10"/>
  <c r="F260" i="10"/>
  <c r="F326" i="10"/>
  <c r="F100" i="10"/>
  <c r="H269" i="10"/>
  <c r="K75" i="10"/>
  <c r="D344" i="10"/>
  <c r="K158" i="10"/>
  <c r="K48" i="10"/>
  <c r="F140" i="10"/>
  <c r="G342" i="10"/>
  <c r="G210" i="10"/>
  <c r="F186" i="10"/>
  <c r="K68" i="10"/>
  <c r="J287" i="10"/>
  <c r="E222" i="10"/>
  <c r="K215" i="10"/>
  <c r="F200" i="10"/>
  <c r="E200" i="10"/>
  <c r="G146" i="10"/>
  <c r="J146" i="10"/>
  <c r="C255" i="10"/>
  <c r="J255" i="10"/>
  <c r="E308" i="10"/>
  <c r="D308" i="10"/>
  <c r="G88" i="10"/>
  <c r="F88" i="10"/>
  <c r="E56" i="10"/>
  <c r="C56" i="10"/>
  <c r="I305" i="10"/>
  <c r="J305" i="10"/>
  <c r="J307" i="10"/>
  <c r="F307" i="10"/>
  <c r="F117" i="10"/>
  <c r="C117" i="10"/>
  <c r="E117" i="10"/>
  <c r="H117" i="10"/>
  <c r="D334" i="10"/>
  <c r="H84" i="10"/>
  <c r="K84" i="10"/>
  <c r="J77" i="10"/>
  <c r="J165" i="10"/>
  <c r="I165" i="10"/>
  <c r="C111" i="10"/>
  <c r="F355" i="10"/>
  <c r="J355" i="10"/>
  <c r="E218" i="10"/>
  <c r="J53" i="10"/>
  <c r="E106" i="10"/>
  <c r="J324" i="10"/>
  <c r="E286" i="10"/>
  <c r="D203" i="10"/>
  <c r="G203" i="10"/>
  <c r="E13" i="10"/>
  <c r="F13" i="10" s="1"/>
  <c r="G13" i="10" s="1"/>
  <c r="H13" i="10" s="1"/>
  <c r="J13" i="10" s="1"/>
  <c r="D14" i="10" s="1"/>
  <c r="I14" i="10" s="1"/>
  <c r="K14" i="10" s="1"/>
  <c r="K254" i="10"/>
  <c r="I254" i="10"/>
  <c r="J109" i="10"/>
  <c r="I316" i="10"/>
  <c r="E14" i="10"/>
  <c r="K332" i="10"/>
  <c r="F157" i="10"/>
  <c r="H183" i="10"/>
  <c r="G183" i="10"/>
  <c r="H50" i="10"/>
  <c r="G176" i="10"/>
  <c r="I273" i="10"/>
  <c r="H301" i="10"/>
  <c r="I301" i="10"/>
  <c r="C108" i="10"/>
  <c r="D120" i="10"/>
  <c r="H120" i="10"/>
  <c r="F305" i="10"/>
  <c r="E305" i="10"/>
  <c r="F56" i="10"/>
  <c r="D56" i="10"/>
  <c r="D146" i="10"/>
  <c r="I325" i="10"/>
  <c r="F105" i="10"/>
  <c r="G298" i="10"/>
  <c r="D147" i="10"/>
  <c r="I117" i="10"/>
  <c r="D340" i="10"/>
  <c r="K339" i="10"/>
  <c r="C351" i="10"/>
  <c r="J181" i="10"/>
  <c r="G181" i="10"/>
  <c r="E339" i="10"/>
  <c r="H339" i="10"/>
  <c r="C339" i="10"/>
  <c r="I339" i="10"/>
  <c r="J339" i="10"/>
  <c r="F339" i="10"/>
  <c r="G339" i="10"/>
  <c r="K200" i="10"/>
  <c r="C200" i="10"/>
  <c r="D200" i="10"/>
  <c r="G200" i="10"/>
  <c r="I200" i="10"/>
  <c r="J200" i="10"/>
  <c r="H200" i="10"/>
  <c r="E96" i="10"/>
  <c r="H96" i="10"/>
  <c r="K96" i="10"/>
  <c r="C96" i="10"/>
  <c r="D96" i="10"/>
  <c r="F96" i="10"/>
  <c r="J96" i="10"/>
  <c r="F296" i="10"/>
  <c r="I296" i="10"/>
  <c r="C296" i="10"/>
  <c r="H296" i="10"/>
  <c r="K296" i="10"/>
  <c r="E296" i="10"/>
  <c r="D296" i="10"/>
  <c r="E185" i="10"/>
  <c r="K185" i="10"/>
  <c r="C185" i="10"/>
  <c r="J185" i="10"/>
  <c r="D185" i="10"/>
  <c r="H185" i="10"/>
  <c r="I185" i="10"/>
  <c r="D201" i="10"/>
  <c r="F201" i="10"/>
  <c r="E201" i="10"/>
  <c r="H201" i="10"/>
  <c r="G201" i="10"/>
  <c r="I201" i="10"/>
  <c r="K276" i="10"/>
  <c r="C276" i="10"/>
  <c r="E276" i="10"/>
  <c r="D276" i="10"/>
  <c r="I276" i="10"/>
  <c r="J276" i="10"/>
  <c r="F276" i="10"/>
  <c r="F255" i="10"/>
  <c r="D255" i="10"/>
  <c r="H255" i="10"/>
  <c r="G255" i="10"/>
  <c r="I255" i="10"/>
  <c r="E255" i="10"/>
  <c r="E340" i="10"/>
  <c r="C340" i="10"/>
  <c r="I340" i="10"/>
  <c r="H340" i="10"/>
  <c r="K340" i="10"/>
  <c r="F340" i="10"/>
  <c r="G340" i="10"/>
  <c r="K219" i="10"/>
  <c r="J219" i="10"/>
  <c r="E219" i="10"/>
  <c r="I219" i="10"/>
  <c r="H219" i="10"/>
  <c r="F219" i="10"/>
  <c r="G219" i="10"/>
  <c r="J308" i="10"/>
  <c r="K308" i="10"/>
  <c r="G308" i="10"/>
  <c r="I308" i="10"/>
  <c r="C308" i="10"/>
  <c r="H308" i="10"/>
  <c r="F308" i="10"/>
  <c r="I366" i="10"/>
  <c r="F366" i="10"/>
  <c r="D366" i="10"/>
  <c r="K366" i="10"/>
  <c r="H366" i="10"/>
  <c r="E366" i="10"/>
  <c r="C366" i="10"/>
  <c r="C88" i="10"/>
  <c r="D88" i="10"/>
  <c r="I88" i="10"/>
  <c r="E88" i="10"/>
  <c r="J88" i="10"/>
  <c r="K88" i="10"/>
  <c r="E104" i="10"/>
  <c r="H104" i="10"/>
  <c r="J104" i="10"/>
  <c r="F104" i="10"/>
  <c r="K104" i="10"/>
  <c r="C104" i="10"/>
  <c r="I104" i="10"/>
  <c r="D65" i="10"/>
  <c r="I65" i="10"/>
  <c r="J65" i="10"/>
  <c r="K65" i="10"/>
  <c r="F65" i="10"/>
  <c r="E65" i="10"/>
  <c r="H65" i="10"/>
  <c r="F231" i="10"/>
  <c r="C231" i="10"/>
  <c r="K231" i="10"/>
  <c r="E231" i="10"/>
  <c r="J231" i="10"/>
  <c r="G231" i="10"/>
  <c r="I231" i="10"/>
  <c r="H298" i="10"/>
  <c r="J298" i="10"/>
  <c r="K298" i="10"/>
  <c r="C298" i="10"/>
  <c r="D298" i="10"/>
  <c r="I298" i="10"/>
  <c r="F298" i="10"/>
  <c r="H184" i="10"/>
  <c r="K184" i="10"/>
  <c r="I184" i="10"/>
  <c r="G184" i="10"/>
  <c r="D184" i="10"/>
  <c r="J184" i="10"/>
  <c r="C184" i="10"/>
  <c r="C341" i="10"/>
  <c r="G341" i="10"/>
  <c r="D341" i="10"/>
  <c r="F341" i="10"/>
  <c r="I341" i="10"/>
  <c r="K341" i="10"/>
  <c r="E341" i="10"/>
  <c r="F274" i="10"/>
  <c r="I274" i="10"/>
  <c r="D274" i="10"/>
  <c r="E274" i="10"/>
  <c r="G274" i="10"/>
  <c r="J274" i="10"/>
  <c r="F244" i="10"/>
  <c r="H244" i="10"/>
  <c r="K244" i="10"/>
  <c r="D244" i="10"/>
  <c r="J244" i="10"/>
  <c r="I244" i="10"/>
  <c r="K307" i="10"/>
  <c r="E307" i="10"/>
  <c r="G307" i="10"/>
  <c r="I307" i="10"/>
  <c r="C307" i="10"/>
  <c r="H307" i="10"/>
  <c r="D307" i="10"/>
  <c r="H150" i="10"/>
  <c r="G150" i="10"/>
  <c r="J150" i="10"/>
  <c r="I150" i="10"/>
  <c r="C150" i="10"/>
  <c r="E150" i="10"/>
  <c r="D150" i="10"/>
  <c r="I107" i="10"/>
  <c r="E107" i="10"/>
  <c r="F107" i="10"/>
  <c r="C107" i="10"/>
  <c r="G107" i="10"/>
  <c r="H107" i="10"/>
  <c r="K107" i="10"/>
  <c r="F67" i="10"/>
  <c r="C67" i="10"/>
  <c r="J67" i="10"/>
  <c r="E67" i="10"/>
  <c r="D67" i="10"/>
  <c r="K67" i="10"/>
  <c r="G67" i="10"/>
  <c r="D151" i="10"/>
  <c r="E151" i="10"/>
  <c r="J151" i="10"/>
  <c r="G151" i="10"/>
  <c r="C151" i="10"/>
  <c r="K151" i="10"/>
  <c r="I151" i="10"/>
  <c r="J314" i="10"/>
  <c r="G314" i="10"/>
  <c r="D314" i="10"/>
  <c r="I314" i="10"/>
  <c r="C314" i="10"/>
  <c r="K314" i="10"/>
  <c r="H314" i="10"/>
  <c r="G194" i="10"/>
  <c r="H194" i="10"/>
  <c r="F194" i="10"/>
  <c r="D194" i="10"/>
  <c r="C194" i="10"/>
  <c r="J194" i="10"/>
  <c r="K118" i="10"/>
  <c r="C118" i="10"/>
  <c r="J118" i="10"/>
  <c r="F118" i="10"/>
  <c r="D118" i="10"/>
  <c r="E118" i="10"/>
  <c r="I118" i="10"/>
  <c r="J79" i="10"/>
  <c r="D79" i="10"/>
  <c r="F79" i="10"/>
  <c r="I79" i="10"/>
  <c r="G79" i="10"/>
  <c r="C79" i="10"/>
  <c r="G114" i="10"/>
  <c r="C114" i="10"/>
  <c r="J114" i="10"/>
  <c r="K114" i="10"/>
  <c r="F114" i="10"/>
  <c r="E114" i="10"/>
  <c r="I178" i="10"/>
  <c r="C178" i="10"/>
  <c r="J178" i="10"/>
  <c r="D178" i="10"/>
  <c r="G178" i="10"/>
  <c r="E178" i="10"/>
  <c r="K105" i="10"/>
  <c r="J105" i="10"/>
  <c r="H105" i="10"/>
  <c r="G105" i="10"/>
  <c r="D105" i="10"/>
  <c r="C105" i="10"/>
  <c r="D171" i="10"/>
  <c r="G171" i="10"/>
  <c r="K171" i="10"/>
  <c r="C171" i="10"/>
  <c r="E171" i="10"/>
  <c r="J171" i="10"/>
  <c r="C59" i="10"/>
  <c r="H59" i="10"/>
  <c r="F59" i="10"/>
  <c r="D59" i="10"/>
  <c r="E59" i="10"/>
  <c r="G59" i="10"/>
  <c r="K325" i="10"/>
  <c r="J325" i="10"/>
  <c r="E26" i="10"/>
  <c r="E18" i="10"/>
  <c r="E36" i="10"/>
  <c r="E21" i="10"/>
  <c r="F147" i="10"/>
  <c r="E147" i="10"/>
  <c r="J147" i="10"/>
  <c r="I147" i="10"/>
  <c r="H147" i="10"/>
  <c r="K147" i="10"/>
  <c r="G147" i="10"/>
  <c r="D181" i="10"/>
  <c r="J296" i="10"/>
  <c r="J201" i="10"/>
  <c r="H276" i="10"/>
  <c r="K255" i="10"/>
  <c r="G104" i="10"/>
  <c r="H231" i="10"/>
  <c r="H88" i="10"/>
  <c r="I67" i="10"/>
  <c r="C25" i="10"/>
  <c r="H274" i="10"/>
  <c r="C219" i="10"/>
  <c r="E247" i="10"/>
  <c r="H247" i="10"/>
  <c r="F160" i="10"/>
  <c r="K160" i="10"/>
  <c r="I160" i="10"/>
  <c r="K247" i="10"/>
  <c r="D160" i="10"/>
  <c r="F322" i="10"/>
  <c r="H261" i="10"/>
  <c r="C47" i="10"/>
  <c r="I47" i="10"/>
  <c r="D260" i="10"/>
  <c r="G260" i="10"/>
  <c r="J100" i="10"/>
  <c r="F75" i="10"/>
  <c r="H75" i="10"/>
  <c r="C75" i="10"/>
  <c r="J240" i="10"/>
  <c r="D240" i="10"/>
  <c r="D158" i="10"/>
  <c r="H158" i="10"/>
  <c r="C289" i="10"/>
  <c r="D289" i="10"/>
  <c r="H289" i="10"/>
  <c r="K140" i="10"/>
  <c r="D140" i="10"/>
  <c r="J40" i="10"/>
  <c r="F40" i="10"/>
  <c r="H300" i="10"/>
  <c r="K300" i="10"/>
  <c r="E130" i="10"/>
  <c r="D130" i="10"/>
  <c r="I130" i="10"/>
  <c r="H291" i="10"/>
  <c r="E291" i="10"/>
  <c r="D68" i="10"/>
  <c r="F68" i="10"/>
  <c r="K145" i="10"/>
  <c r="F145" i="10"/>
  <c r="J145" i="10"/>
  <c r="F121" i="10"/>
  <c r="C121" i="10"/>
  <c r="F161" i="10"/>
  <c r="J161" i="10"/>
  <c r="J129" i="10"/>
  <c r="F129" i="10"/>
  <c r="I351" i="10"/>
  <c r="G351" i="10"/>
  <c r="E112" i="10"/>
  <c r="G112" i="10"/>
  <c r="H112" i="10"/>
  <c r="G75" i="10"/>
  <c r="I240" i="10"/>
  <c r="H240" i="10"/>
  <c r="J158" i="10"/>
  <c r="E289" i="10"/>
  <c r="G140" i="10"/>
  <c r="J140" i="10"/>
  <c r="I140" i="10"/>
  <c r="G40" i="10"/>
  <c r="H40" i="10"/>
  <c r="C300" i="10"/>
  <c r="J300" i="10"/>
  <c r="I300" i="10"/>
  <c r="J130" i="10"/>
  <c r="C130" i="10"/>
  <c r="D291" i="10"/>
  <c r="F291" i="10"/>
  <c r="I68" i="10"/>
  <c r="H68" i="10"/>
  <c r="G68" i="10"/>
  <c r="C145" i="10"/>
  <c r="E145" i="10"/>
  <c r="I121" i="10"/>
  <c r="D121" i="10"/>
  <c r="G161" i="10"/>
  <c r="I161" i="10"/>
  <c r="H161" i="10"/>
  <c r="H129" i="10"/>
  <c r="C129" i="10"/>
  <c r="F351" i="10"/>
  <c r="J351" i="10"/>
  <c r="I112" i="10"/>
  <c r="J112" i="10"/>
  <c r="K40" i="10"/>
  <c r="D300" i="10"/>
  <c r="K130" i="10"/>
  <c r="C291" i="10"/>
  <c r="J68" i="10"/>
  <c r="D145" i="10"/>
  <c r="E121" i="10"/>
  <c r="H121" i="10"/>
  <c r="D161" i="10"/>
  <c r="I129" i="10"/>
  <c r="K129" i="10"/>
  <c r="E351" i="10"/>
  <c r="K351" i="10"/>
  <c r="F112" i="10"/>
  <c r="E181" i="10"/>
  <c r="F181" i="10"/>
  <c r="C181" i="10"/>
  <c r="I181" i="10"/>
  <c r="H181" i="10"/>
  <c r="K357" i="10"/>
  <c r="G357" i="10"/>
  <c r="E177" i="10"/>
  <c r="K181" i="10"/>
  <c r="E357" i="10"/>
  <c r="C357" i="10"/>
  <c r="I328" i="10"/>
  <c r="E328" i="10"/>
  <c r="C348" i="10"/>
  <c r="K328" i="10"/>
  <c r="D348" i="10"/>
  <c r="D245" i="10"/>
  <c r="C245" i="10"/>
  <c r="E245" i="10"/>
  <c r="F239" i="10"/>
  <c r="C239" i="10"/>
  <c r="K245" i="10"/>
  <c r="F319" i="10"/>
  <c r="H239" i="10"/>
  <c r="F270" i="10"/>
  <c r="J319" i="10"/>
  <c r="D239" i="10"/>
  <c r="J245" i="10"/>
  <c r="G245" i="10"/>
  <c r="H270" i="10"/>
  <c r="D319" i="10"/>
  <c r="C319" i="10"/>
  <c r="E319" i="10"/>
  <c r="J270" i="10"/>
  <c r="I270" i="10"/>
  <c r="H319" i="10"/>
  <c r="G319" i="10"/>
  <c r="J239" i="10"/>
  <c r="I239" i="10"/>
  <c r="K239" i="10"/>
  <c r="K270" i="10"/>
  <c r="D270" i="10"/>
  <c r="K319" i="10"/>
  <c r="E239" i="10"/>
  <c r="H245" i="10"/>
  <c r="G270" i="10"/>
  <c r="C270" i="10"/>
  <c r="H250" i="10"/>
  <c r="J348" i="10"/>
  <c r="H275" i="10"/>
  <c r="J275" i="10"/>
  <c r="J250" i="10"/>
  <c r="K288" i="10"/>
  <c r="K348" i="10"/>
  <c r="F288" i="10"/>
  <c r="D275" i="10"/>
  <c r="G275" i="10"/>
  <c r="I275" i="10"/>
  <c r="C250" i="10"/>
  <c r="H348" i="10"/>
  <c r="E348" i="10"/>
  <c r="C288" i="10"/>
  <c r="J288" i="10"/>
  <c r="K275" i="10"/>
  <c r="F275" i="10"/>
  <c r="F250" i="10"/>
  <c r="H288" i="10"/>
  <c r="E288" i="10"/>
  <c r="E275" i="10"/>
  <c r="K250" i="10"/>
  <c r="D288" i="10"/>
  <c r="G288" i="10"/>
  <c r="F348" i="10"/>
  <c r="H234" i="10"/>
  <c r="F234" i="10"/>
  <c r="C234" i="10"/>
  <c r="I234" i="10"/>
  <c r="D234" i="10"/>
  <c r="K234" i="10"/>
  <c r="G250" i="10"/>
  <c r="I250" i="10"/>
  <c r="E234" i="10"/>
  <c r="J234" i="10"/>
  <c r="E250" i="10"/>
  <c r="E19" i="10"/>
  <c r="F14" i="10" l="1"/>
  <c r="G14" i="10" s="1"/>
  <c r="H14" i="10" s="1"/>
  <c r="J14" i="10" s="1"/>
  <c r="D15" i="10" s="1"/>
  <c r="I15" i="10" l="1"/>
  <c r="K15" i="10" s="1"/>
  <c r="F15" i="10"/>
  <c r="G15" i="10" s="1"/>
  <c r="H15" i="10" l="1"/>
  <c r="J15" i="10" s="1"/>
  <c r="D16" i="10" s="1"/>
  <c r="I16" i="10" s="1"/>
  <c r="K16" i="10" s="1"/>
  <c r="F16" i="10" l="1"/>
  <c r="G16" i="10" s="1"/>
  <c r="H16" i="10" s="1"/>
  <c r="J16" i="10" s="1"/>
  <c r="D17" i="10" s="1"/>
  <c r="I17" i="10" s="1"/>
  <c r="F17" i="10" l="1"/>
  <c r="G17" i="10" s="1"/>
  <c r="H17" i="10" s="1"/>
  <c r="J17" i="10" s="1"/>
  <c r="D18" i="10" s="1"/>
  <c r="K17" i="10"/>
  <c r="I18" i="10" l="1"/>
  <c r="K18" i="10" s="1"/>
  <c r="F18" i="10"/>
  <c r="G18" i="10" s="1"/>
  <c r="H18" i="10" l="1"/>
  <c r="J18" i="10" s="1"/>
  <c r="D19" i="10" s="1"/>
  <c r="I19" i="10" s="1"/>
  <c r="K19" i="10" s="1"/>
  <c r="F19" i="10" l="1"/>
  <c r="G19" i="10" s="1"/>
  <c r="H19" i="10" s="1"/>
  <c r="J19" i="10" s="1"/>
  <c r="D20" i="10" s="1"/>
  <c r="I20" i="10" s="1"/>
  <c r="K20" i="10" s="1"/>
  <c r="F20" i="10" l="1"/>
  <c r="G20" i="10" s="1"/>
  <c r="H20" i="10" s="1"/>
  <c r="J20" i="10" s="1"/>
  <c r="D21" i="10" s="1"/>
  <c r="I21" i="10" l="1"/>
  <c r="K21" i="10" s="1"/>
  <c r="F21" i="10"/>
  <c r="G21" i="10" s="1"/>
  <c r="H21" i="10" l="1"/>
  <c r="J21" i="10" s="1"/>
  <c r="D22" i="10" s="1"/>
  <c r="I22" i="10" s="1"/>
  <c r="K22" i="10" s="1"/>
  <c r="F22" i="10" l="1"/>
  <c r="G22" i="10" s="1"/>
  <c r="H22" i="10" s="1"/>
  <c r="J22" i="10" s="1"/>
  <c r="D23" i="10" s="1"/>
  <c r="I23" i="10" s="1"/>
  <c r="K23" i="10" s="1"/>
  <c r="F23" i="10" l="1"/>
  <c r="G23" i="10" s="1"/>
  <c r="H23" i="10" s="1"/>
  <c r="J23" i="10" s="1"/>
  <c r="D24" i="10" s="1"/>
  <c r="F24" i="10" s="1"/>
  <c r="G24" i="10" s="1"/>
  <c r="I24" i="10" l="1"/>
  <c r="K24" i="10" s="1"/>
  <c r="H24" i="10" l="1"/>
  <c r="J24" i="10" s="1"/>
  <c r="D25" i="10" s="1"/>
  <c r="F25" i="10" s="1"/>
  <c r="G25" i="10" s="1"/>
  <c r="I25" i="10" l="1"/>
  <c r="K25" i="10" s="1"/>
  <c r="H25" i="10" l="1"/>
  <c r="J25" i="10" s="1"/>
  <c r="D26" i="10" s="1"/>
  <c r="I26" i="10" s="1"/>
  <c r="K26" i="10" s="1"/>
  <c r="F26" i="10" l="1"/>
  <c r="G26" i="10" s="1"/>
  <c r="H26" i="10" s="1"/>
  <c r="J26" i="10" s="1"/>
  <c r="D27" i="10" s="1"/>
  <c r="I27" i="10" l="1"/>
  <c r="K27" i="10" s="1"/>
  <c r="F27" i="10"/>
  <c r="G27" i="10" s="1"/>
  <c r="H27" i="10" l="1"/>
  <c r="J27" i="10" s="1"/>
  <c r="D28" i="10" s="1"/>
  <c r="I28" i="10" s="1"/>
  <c r="K28" i="10" s="1"/>
  <c r="F28" i="10" l="1"/>
  <c r="G28" i="10" s="1"/>
  <c r="H28" i="10" s="1"/>
  <c r="J28" i="10" s="1"/>
  <c r="D29" i="10" s="1"/>
  <c r="I29" i="10" l="1"/>
  <c r="K29" i="10" s="1"/>
  <c r="F29" i="10"/>
  <c r="G29" i="10" s="1"/>
  <c r="H29" i="10" l="1"/>
  <c r="J29" i="10" s="1"/>
  <c r="D30" i="10" s="1"/>
  <c r="I30" i="10" s="1"/>
  <c r="K30" i="10" s="1"/>
  <c r="F30" i="10" l="1"/>
  <c r="G30" i="10" s="1"/>
  <c r="H30" i="10" s="1"/>
  <c r="J30" i="10" s="1"/>
  <c r="D31" i="10" s="1"/>
  <c r="F31" i="10" s="1"/>
  <c r="G31" i="10" s="1"/>
  <c r="I31" i="10" l="1"/>
  <c r="K31" i="10" s="1"/>
  <c r="H31" i="10" l="1"/>
  <c r="J31" i="10" s="1"/>
  <c r="D32" i="10" s="1"/>
  <c r="I32" i="10" s="1"/>
  <c r="K32" i="10" s="1"/>
  <c r="F32" i="10" l="1"/>
  <c r="G32" i="10" s="1"/>
  <c r="H32" i="10" s="1"/>
  <c r="J32" i="10" s="1"/>
  <c r="D33" i="10" s="1"/>
  <c r="F33" i="10" s="1"/>
  <c r="G33" i="10" s="1"/>
  <c r="I33" i="10" l="1"/>
  <c r="K33" i="10" s="1"/>
  <c r="H33" i="10" l="1"/>
  <c r="J33" i="10" s="1"/>
  <c r="D34" i="10" s="1"/>
  <c r="F34" i="10" l="1"/>
  <c r="G34" i="10" s="1"/>
  <c r="I34" i="10"/>
  <c r="K34" i="10" s="1"/>
  <c r="H34" i="10" l="1"/>
  <c r="J34" i="10" s="1"/>
  <c r="D35" i="10" s="1"/>
  <c r="I35" i="10" l="1"/>
  <c r="K35" i="10" s="1"/>
  <c r="F35" i="10"/>
  <c r="G35" i="10" s="1"/>
  <c r="H35" i="10" l="1"/>
  <c r="J35" i="10" s="1"/>
  <c r="D36" i="10" s="1"/>
  <c r="I36" i="10" s="1"/>
  <c r="F36" i="10" l="1"/>
  <c r="J36" i="10" s="1"/>
  <c r="K36" i="10"/>
  <c r="I7" i="10"/>
  <c r="G36" i="10" l="1"/>
  <c r="H36" i="10" s="1"/>
  <c r="I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Diette</author>
  </authors>
  <commentList>
    <comment ref="M5" authorId="0" shapeId="0" xr:uid="{799009B6-6F7A-47BE-AF5D-6C42BB42472E}">
      <text>
        <r>
          <rPr>
            <sz val="9"/>
            <color indexed="81"/>
            <rFont val="Tahoma"/>
            <charset val="1"/>
          </rPr>
          <t>Simplified method: Enter 1 for FT and .5 for PT
Alternative: Enter avg # of hours per week, divide by 40, round to nearest tenth. The max for each employee is 1.0.</t>
        </r>
      </text>
    </comment>
  </commentList>
</comments>
</file>

<file path=xl/sharedStrings.xml><?xml version="1.0" encoding="utf-8"?>
<sst xmlns="http://schemas.openxmlformats.org/spreadsheetml/2006/main" count="539" uniqueCount="367">
  <si>
    <t>Denominator - Option 1: the average number of FT equivalent employees per month employed by the company during the period from February 15, 2019 through June 30, 2019</t>
  </si>
  <si>
    <t>Denominator - Option 2: the average number of FT equivalent employees per month employed by the company during the period from January 1, 2020 through February 29, 2020</t>
  </si>
  <si>
    <t>Annualized compensation rate for Q1 2020</t>
  </si>
  <si>
    <t>Actual annualized compensation rate paid during 8 week post-loan period</t>
  </si>
  <si>
    <t>Percentage Decrease</t>
  </si>
  <si>
    <t>Requires Additional Analysis? If Yes, input information for Column F</t>
  </si>
  <si>
    <t>Actual wages received during 8 week post-loan period</t>
  </si>
  <si>
    <t>List all employees who had annualized compensation for 2019 &lt;$100k employed during 8 week post-loan period</t>
  </si>
  <si>
    <t>Restored wages to rate payable on 2/15/20 by 6/30/20?</t>
  </si>
  <si>
    <t>Yes</t>
  </si>
  <si>
    <t>No</t>
  </si>
  <si>
    <t>Amount not forgivable</t>
  </si>
  <si>
    <t>Total Not Forgivable</t>
  </si>
  <si>
    <t>Count of Employees With Reduced Wages</t>
  </si>
  <si>
    <t>Count of Employees With Restored Wages</t>
  </si>
  <si>
    <t>Employees With Reduced Wages</t>
  </si>
  <si>
    <t>Employees With Restored Wages</t>
  </si>
  <si>
    <t>Wages Restored?</t>
  </si>
  <si>
    <t>**Note: For purposes of this spreadsheet, the annualized rate in Column C is assumed to be consistent through the 8 week post-loan period</t>
  </si>
  <si>
    <t>Percentage of Loan Forgiven</t>
  </si>
  <si>
    <t>Rent</t>
  </si>
  <si>
    <t>Total PR Costs</t>
  </si>
  <si>
    <t>PR Cost of Employees Rehired</t>
  </si>
  <si>
    <t>PR Cost of Employees Retained</t>
  </si>
  <si>
    <t>8 weeks</t>
  </si>
  <si>
    <t>Total Expense</t>
  </si>
  <si>
    <t>Payroll Exp</t>
  </si>
  <si>
    <t>WK8</t>
  </si>
  <si>
    <t>WK7</t>
  </si>
  <si>
    <t>WK6</t>
  </si>
  <si>
    <t>WK5</t>
  </si>
  <si>
    <t>WK4</t>
  </si>
  <si>
    <t>WK3</t>
  </si>
  <si>
    <t>WK2</t>
  </si>
  <si>
    <t>WK1</t>
  </si>
  <si>
    <t>Total</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</si>
  <si>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</si>
  <si>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</si>
  <si>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</si>
  <si>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</si>
  <si>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</si>
  <si>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</si>
  <si>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</si>
  <si>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</si>
  <si>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</si>
  <si>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</si>
  <si>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</si>
  <si>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Total interest</t>
  </si>
  <si>
    <t>LENDER NAME</t>
  </si>
  <si>
    <t>PMT NO</t>
  </si>
  <si>
    <t>PAYMENT DATE</t>
  </si>
  <si>
    <t>BEGINNING BALANCE</t>
  </si>
  <si>
    <t>SCHEDULED PAYMENT</t>
  </si>
  <si>
    <t>EXTRA PAYMENT</t>
  </si>
  <si>
    <t>TOTAL PAYMENT</t>
  </si>
  <si>
    <t>PRINCIPAL</t>
  </si>
  <si>
    <t>INTEREST</t>
  </si>
  <si>
    <t>ENDING BALANCE</t>
  </si>
  <si>
    <t>CUMULATIVE INTEREST</t>
  </si>
  <si>
    <t>FTE</t>
  </si>
  <si>
    <t>Owner compensation replacement, calculated based on 2019 net profit, capped at 100K</t>
  </si>
  <si>
    <t>Employee payroll costs for employees whose principal place of residence is in the US, if there are employees</t>
  </si>
  <si>
    <t>Mortgage interest payments on any business mortgage obligations on real or personal property, business rent pmts, business utility pmts. You must have claimed or been entitled to claim these deductions on your 2019 Sch C.</t>
  </si>
  <si>
    <t>Interest pmts on any other debt obligations incurred before 2/15/20</t>
  </si>
  <si>
    <t>Eligible for forgiveness?</t>
  </si>
  <si>
    <t>Refinancing of an SBA EIDL loan made between 1/31/20-4/3/20</t>
  </si>
  <si>
    <t>Yes, limited to 8/52 of 2019 net profit</t>
  </si>
  <si>
    <t>Proceeds of PPP to be used for:</t>
  </si>
  <si>
    <t>For an individual with income from self-employment who files a Sch C:</t>
  </si>
  <si>
    <t>Owner</t>
  </si>
  <si>
    <t>Income</t>
  </si>
  <si>
    <t>Util</t>
  </si>
  <si>
    <t>Other</t>
  </si>
  <si>
    <t>Net Inc</t>
  </si>
  <si>
    <t>Max Loan</t>
  </si>
  <si>
    <t>Annual</t>
  </si>
  <si>
    <t>8 wk spend</t>
  </si>
  <si>
    <t>PR costs = salary, wages, tips up to 100K plus benefits for employees (not owners) incl health care exp, retirement contrib &amp; employer-paid state taxes (i.e., SUI)</t>
  </si>
  <si>
    <t>Comments</t>
  </si>
  <si>
    <t>Subcontractor</t>
  </si>
  <si>
    <t>no exp</t>
  </si>
  <si>
    <t>8/52 net inc replacement</t>
  </si>
  <si>
    <t>forgiven</t>
  </si>
  <si>
    <t>to be repaid</t>
  </si>
  <si>
    <t>PR costs</t>
  </si>
  <si>
    <t>ineligible excess proceeds</t>
  </si>
  <si>
    <t>pay during period</t>
  </si>
  <si>
    <t>pay before crisis</t>
  </si>
  <si>
    <t>forgiveness will be reduced if you decrease salaries and wages by more than 25% for any employee earning less than 100K annualized in 2019</t>
  </si>
  <si>
    <t>change</t>
  </si>
  <si>
    <t>25% change would be</t>
  </si>
  <si>
    <t>calc above assumes dollar for dollar reduction if over 25% reduction in pay</t>
  </si>
  <si>
    <t>Payroll costs for employees whose principal place of residence is in the US</t>
  </si>
  <si>
    <t>Comment</t>
  </si>
  <si>
    <t>Proceeds from any advance up to $10K on the EIDL loan will be deducted from loan forgiveness on PPP loan.</t>
  </si>
  <si>
    <t>Payroll costs for a sole proprietor or indep contractor = "Owner compensation replacement," calculated based on 2019 net profit, capped at 100K</t>
  </si>
  <si>
    <t>not more than 25% may be used or forgiven for non-payroll costs</t>
  </si>
  <si>
    <t>IN GENERAL</t>
  </si>
  <si>
    <t>other eligible (non-PR)</t>
  </si>
  <si>
    <t>Capped at 100K</t>
  </si>
  <si>
    <r>
      <t xml:space="preserve">PR costs = salary, wages, commissions, similar compensation, tips </t>
    </r>
    <r>
      <rPr>
        <b/>
        <u/>
        <sz val="11"/>
        <color theme="1"/>
        <rFont val="Calibri"/>
        <family val="2"/>
        <scheme val="minor"/>
      </rPr>
      <t>up to 100K</t>
    </r>
    <r>
      <rPr>
        <b/>
        <sz val="11"/>
        <color theme="1"/>
        <rFont val="Calibri"/>
        <family val="2"/>
        <scheme val="minor"/>
      </rPr>
      <t>;</t>
    </r>
    <r>
      <rPr>
        <sz val="11"/>
        <color theme="1"/>
        <rFont val="Calibri"/>
        <family val="2"/>
        <scheme val="minor"/>
      </rPr>
      <t xml:space="preserve"> pmts for vaca/parental/family/med/sick leave; allowance for dismissal or separation</t>
    </r>
    <r>
      <rPr>
        <b/>
        <sz val="11"/>
        <color theme="1"/>
        <rFont val="Calibri"/>
        <family val="2"/>
        <scheme val="minor"/>
      </rPr>
      <t xml:space="preserve">; </t>
    </r>
    <r>
      <rPr>
        <sz val="11"/>
        <color theme="1"/>
        <rFont val="Calibri"/>
        <family val="2"/>
        <scheme val="minor"/>
      </rPr>
      <t>pmts req'd for group health care benefits incl insur premiums; pmts of any retirement benefit; pmts of state or local taxes assessed on compen (i.e., SUI)</t>
    </r>
  </si>
  <si>
    <t>Costs related to continuation of group health care benefits during periods of paid sick/med/family leave, and insur premiums</t>
  </si>
  <si>
    <t>1a</t>
  </si>
  <si>
    <t>1b</t>
  </si>
  <si>
    <t>Pmts of interest on any mortgage obligation (NO PREPAYMENT OR PRINC). Obligations must have existed at 2/15/20.</t>
  </si>
  <si>
    <t>Rent incl rent under a lease agreement in force at 2/15/20</t>
  </si>
  <si>
    <t>Utilities if services in place at 2/15/20</t>
  </si>
  <si>
    <t>Interest on any other debt obligations incurred before the covered period (2/15/20-6/30/20)</t>
  </si>
  <si>
    <t>Employee salaries, commissions or similar compen</t>
  </si>
  <si>
    <t>Examples given in IFR: interest on mortg for warehouse storing business equip, interest on auto loan for a vehicle used in the business</t>
  </si>
  <si>
    <t>Examples given in IFR: rent for warehouse or vehicle used in the business</t>
  </si>
  <si>
    <t>Refinancing an SBA EIDL loan made between 1/31/20-4/3/20</t>
  </si>
  <si>
    <t>Examples given in IFR
- interest on mortg for warehouse storing business equip, interest on auto loan for a vehicle used to perform your business
- rent for warehouse or vehicle used in the business
- cost of elec in warehouse you rent or gas you use driving your business vehicle</t>
  </si>
  <si>
    <t>PPP limited to support ongoing operations, NOT business expansion</t>
  </si>
  <si>
    <t>Pmts for leave</t>
  </si>
  <si>
    <t>Health insur premiums</t>
  </si>
  <si>
    <t>Retirement</t>
  </si>
  <si>
    <t>State taxes</t>
  </si>
  <si>
    <t>Annual:</t>
  </si>
  <si>
    <t>Utilities</t>
  </si>
  <si>
    <t xml:space="preserve">Mortgage Interest (real or personal property) </t>
  </si>
  <si>
    <t>Allowance for sep/dismissal</t>
  </si>
  <si>
    <t>Examples given in IFR: cost of electricity in the warehouse you rent or gas you use driving your business vehicle. Examples in CARES: elec, gas, water, transportation, phone, internet.</t>
  </si>
  <si>
    <t>S</t>
  </si>
  <si>
    <t>M</t>
  </si>
  <si>
    <t>T</t>
  </si>
  <si>
    <t>W</t>
  </si>
  <si>
    <t>F</t>
  </si>
  <si>
    <t>assume loan funds rec'd Mon 4/20</t>
  </si>
  <si>
    <t>Week</t>
  </si>
  <si>
    <t>Estimated Loan</t>
  </si>
  <si>
    <t>ideal spend</t>
  </si>
  <si>
    <t>Salaries, wages, commissions, or similar compensation; cash tips or equivalent</t>
  </si>
  <si>
    <t>2019 Total</t>
  </si>
  <si>
    <t>Pmts for vaca, parental, family, medical or sick leave</t>
  </si>
  <si>
    <t>Allowance for dismissal or separation</t>
  </si>
  <si>
    <t>Group health care benefits incl insur premiums</t>
  </si>
  <si>
    <t>Pmts of any retirement benefits</t>
  </si>
  <si>
    <t>State/local taxes assessed on comp (i.e., SUI)</t>
  </si>
  <si>
    <t>Sch K-1 for partnerships; see "PPP- How to Calculate Maximum Loan Amounts - By Business Type" posted 4/24/20 by US Treasury</t>
  </si>
  <si>
    <t>Allowable</t>
  </si>
  <si>
    <t>Payroll costs: pmts for vacation, parental, family, medical or sick leave</t>
  </si>
  <si>
    <t>Payroll costs: allowance for dismissal or separation</t>
  </si>
  <si>
    <t>Payroll costs: pmts for group health care benefits, incl insur premiums</t>
  </si>
  <si>
    <t>Payroll costs: pmts of any retirement benefits</t>
  </si>
  <si>
    <t>Payroll costs: state/local taxes assessed on compensation (i.e., unemployment)</t>
  </si>
  <si>
    <t>Forgivable</t>
  </si>
  <si>
    <t>Cannot &gt; $100K on an annualized basis</t>
  </si>
  <si>
    <t>Expenses</t>
  </si>
  <si>
    <t>Payroll costs: for a sole proprietor or independent contractor, use Schedule C net profit</t>
  </si>
  <si>
    <t>Restriction</t>
  </si>
  <si>
    <t>Cannot &gt; $100K on an annualized basis; principal place of residence is inside the US</t>
  </si>
  <si>
    <t>Payroll costs: salaries, wages, commissions, or similar compensation; cash tips or equivalent</t>
  </si>
  <si>
    <t>No pmts of principal; no prepmts of interest</t>
  </si>
  <si>
    <t>Other: refinancing of an EIDL</t>
  </si>
  <si>
    <t>Other: pmts of interest on any mortgage obligation on real or personal property that existed at 2/15/20</t>
  </si>
  <si>
    <t>Other: utilities (electricity, gas, water, transportation, telephone or internet) for which service existed at 2/15/20</t>
  </si>
  <si>
    <t>divide Total by 12, then multiply by 2.5</t>
  </si>
  <si>
    <t>excluding qualified sick or family leave wages for which a credit is allowed under FFCRA</t>
  </si>
  <si>
    <t>Qualified sick or family leave wages for which a credit is allowed under FFCRA</t>
  </si>
  <si>
    <t>Questions</t>
  </si>
  <si>
    <t>What happens if I don't spend all the funds?</t>
  </si>
  <si>
    <t>Weekly Base during 8 weeks</t>
  </si>
  <si>
    <t>Useful but not necessary</t>
  </si>
  <si>
    <t>1/1/20-2/29/20 Employee List</t>
  </si>
  <si>
    <t>1/1/20-2/29/20 Total Pay</t>
  </si>
  <si>
    <t>FT?</t>
  </si>
  <si>
    <t>Employed at Wk 1?</t>
  </si>
  <si>
    <t># FT Rehired</t>
  </si>
  <si>
    <t>Net FT Adds</t>
  </si>
  <si>
    <t>Retained FT</t>
  </si>
  <si>
    <t>Total FT</t>
  </si>
  <si>
    <t>PT HOURS</t>
  </si>
  <si>
    <t>PT --&gt; FTE</t>
  </si>
  <si>
    <t>Avg PT --&gt; FTE</t>
  </si>
  <si>
    <t>Avg Total FT</t>
  </si>
  <si>
    <t>Avg Cost of Laid Off FT Workers</t>
  </si>
  <si>
    <t>only looks at laid off FT heads who are brought back over 8 weeks</t>
  </si>
  <si>
    <t>only looks at workers who were never laid off (FT or PT)</t>
  </si>
  <si>
    <t>Relevant for your business?</t>
  </si>
  <si>
    <t>When do I need to start spending the funds?</t>
  </si>
  <si>
    <t>Can I spend funds on bonuses?</t>
  </si>
  <si>
    <t>Employer portion only</t>
  </si>
  <si>
    <t>Assume telephone includes cell phones</t>
  </si>
  <si>
    <t>Examples: mortgage interest on a warehouse you bought for your business, or on vehicle you use in your business</t>
  </si>
  <si>
    <t>Examples: rent for a warehouse you using in your business, or a leased vehicle that you use in your business</t>
  </si>
  <si>
    <t>Employer portion only to defined benefit or defined contribution plans</t>
  </si>
  <si>
    <t>If profit sharing is normally done at YE, after profit is determined, then it does NOT seem reasonable to front load a contribution so payment is made during the 8 week period.</t>
  </si>
  <si>
    <t>Other: interest on any other debt obligations incurred before the 8 week period</t>
  </si>
  <si>
    <t>Assume "similar compensation" includes bonus or hazard pay that is not excessive</t>
  </si>
  <si>
    <t>Proceeds from any advance up to 10K on the EIDL loan will be deducted from the loan forgiveness amount on the PPP loan (SBA 4/2/20 IFR)</t>
  </si>
  <si>
    <t>#</t>
  </si>
  <si>
    <t>Payables or supplies</t>
  </si>
  <si>
    <t>Back pay reimbursement</t>
  </si>
  <si>
    <t>Advance pay</t>
  </si>
  <si>
    <t>Professional services (IT, accounting, legal, etc.)</t>
  </si>
  <si>
    <t>Real estate taxes</t>
  </si>
  <si>
    <t>Personal property taxes</t>
  </si>
  <si>
    <t>Capital leases</t>
  </si>
  <si>
    <t>Equipment</t>
  </si>
  <si>
    <t>Distributions/Draws</t>
  </si>
  <si>
    <t>Payments to independent contractors/1099s</t>
  </si>
  <si>
    <t>Owner loans</t>
  </si>
  <si>
    <t>Refinancing debt</t>
  </si>
  <si>
    <t>What is an FTE?</t>
  </si>
  <si>
    <t>Unspent funds are NOT forgivable. One option is to return/repay ASAP at the end of 8 weeks since there is no prepayment penalty. Another option is to keep the excess to use for future spending, but this would need to be repaid within 2 years. It is unclear if PPP funds can be used for other items beyond Allowable listed under Assumptions after the 8 week covered period.</t>
  </si>
  <si>
    <t>How do I get the loan forgiven?</t>
  </si>
  <si>
    <t>How do I calculate average number of FTE?</t>
  </si>
  <si>
    <t>Use the average number of FTE for each pay period falling within a month</t>
  </si>
  <si>
    <t>What does Maintain FTE headcount mean?</t>
  </si>
  <si>
    <t>What does Maintain salaries/wages mean?</t>
  </si>
  <si>
    <t>What if I re-hire by 6/30/20?</t>
  </si>
  <si>
    <t>What if I offer to re-hire someone but he/she turns me down because they earn more on unemployment right now?</t>
  </si>
  <si>
    <t>The goal of PPP was to maintain payroll. If during the 8 weeks, you cut salaries or wages by more than 25%, your forgiveness will be impacted. 
Forgiveness will be reduced by the amount of any reduction in total salary or wages of any employee during the 8 weeks that is in excess of 25% of the total salary or wages of the employee during the most recent full quarter during which the employee was covered before the 8 weeks. Employees who earn &gt; $100K per year are excluded.
In our file, we assumed Q1 2020 annualized pay, then compared to 8-week annualized pay. If you did not cut salaries or wages, then this analysis is not needed.</t>
  </si>
  <si>
    <t>Can I spend more than 75% on payroll costs?</t>
  </si>
  <si>
    <t>What if I spend less than 75% on payroll costs?</t>
  </si>
  <si>
    <t>To maximize forgiveness, you must:
1. Spend at least 75% on payroll costs and not more than 25% on other costs
2. Maintain FTE headcount
3. Maintain salaries/wages
4. Submit an application for forgiveness to your bank with documentation verifying the number of FTE on payroll and payrates for relevant periods, including payroll tax filings reported to IRS, state unemployment filings, cancelled checks, bills or other documents verifying mortgage interest, rent &amp; utility payments
The lender must issue a decison about forgiveness no later than 60 days after application was submitted.</t>
  </si>
  <si>
    <t>Week 1</t>
  </si>
  <si>
    <t>Week 2</t>
  </si>
  <si>
    <t>Week 3</t>
  </si>
  <si>
    <t>Week 4</t>
  </si>
  <si>
    <t>Week 5</t>
  </si>
  <si>
    <t>Week 6</t>
  </si>
  <si>
    <t>Week 7</t>
  </si>
  <si>
    <t>Week 8</t>
  </si>
  <si>
    <t>Loan</t>
  </si>
  <si>
    <t>PR</t>
  </si>
  <si>
    <t>Unspent</t>
  </si>
  <si>
    <t>Other %</t>
  </si>
  <si>
    <t>Limited to</t>
  </si>
  <si>
    <t>If then</t>
  </si>
  <si>
    <t>Other OK</t>
  </si>
  <si>
    <t>Forgiven</t>
  </si>
  <si>
    <t>Unforgiven</t>
  </si>
  <si>
    <t>Total Estimated PR Costs</t>
  </si>
  <si>
    <t>Total Estimated Other Costs</t>
  </si>
  <si>
    <t>TOTAL ESTIMATED AVG FTE</t>
  </si>
  <si>
    <t>COVID</t>
  </si>
  <si>
    <t>Any reduction compared to prior full quarter?</t>
  </si>
  <si>
    <t>INPUT AREA</t>
  </si>
  <si>
    <t>No need to enter data if you already applied for a loan.</t>
  </si>
  <si>
    <t>Estimated Total during 8 weeks</t>
  </si>
  <si>
    <t>Payroll Costs for 12 months</t>
  </si>
  <si>
    <t>Employee Name</t>
  </si>
  <si>
    <r>
      <rPr>
        <b/>
        <sz val="11"/>
        <color rgb="FF0000FF"/>
        <rFont val="Calibri"/>
        <family val="2"/>
      </rPr>
      <t>If Sch C</t>
    </r>
    <r>
      <rPr>
        <sz val="11"/>
        <color theme="1"/>
        <rFont val="Calibri"/>
        <family val="2"/>
      </rPr>
      <t>: self-employment net profit, capped at 100K</t>
    </r>
  </si>
  <si>
    <t>OPTIONAL INPUT AREA</t>
  </si>
  <si>
    <t>Just enter the business name in cell B1 and</t>
  </si>
  <si>
    <t>BUSINESS NAME</t>
  </si>
  <si>
    <t>PPP Calculation - Actual Spending</t>
  </si>
  <si>
    <r>
      <rPr>
        <b/>
        <sz val="11"/>
        <color rgb="FF0000FF"/>
        <rFont val="Calibri"/>
        <family val="2"/>
      </rPr>
      <t>If Sch C:</t>
    </r>
    <r>
      <rPr>
        <sz val="11"/>
        <color theme="1"/>
        <rFont val="Calibri"/>
        <family val="2"/>
      </rPr>
      <t xml:space="preserve"> Self-employment net profit</t>
    </r>
  </si>
  <si>
    <t>PPP Calculation - Forecast Spending</t>
  </si>
  <si>
    <t>Optional extra payments per month</t>
  </si>
  <si>
    <t>Date first loan payment due</t>
  </si>
  <si>
    <t>PPP Calculation - Loan Forgivness Calculation - Reduction in Wages</t>
  </si>
  <si>
    <t>Hazard / Commission / Other during 8 weeks</t>
  </si>
  <si>
    <t>Estimated Forgiveness</t>
  </si>
  <si>
    <t>Percentage of Loan to be Repaid</t>
  </si>
  <si>
    <t>The Reduction in Wages Worksheet is only used if you reduced salaries/wages by more than 25% during the 8 weeks. It will calculate the impact on loan forgiveness if you do not restore salaries/wages by 6/30/20.</t>
  </si>
  <si>
    <t>The  Self-Employed tab is only relevant for individuals who have Schedule Cs. Their payroll costs are calculated differently from wages on a W-2. This tab is more informational and provides a simple example of how info flows from first business owner on a Schedule C to an independent contractor who has their own Schedule C.</t>
  </si>
  <si>
    <t>OPTIONAL: Go to 8 Week Spend Forecast and input data into yellow fields. The Forecast tab is meant to assist you in developing a strategy to spend the PPP funds so that forgiveness is maximized. The Forecast feeds the Calculation Forecast tab which estimates potential forgiveness.</t>
  </si>
  <si>
    <t>DISCLAIMER</t>
  </si>
  <si>
    <t>INSTRUCTIONS</t>
  </si>
  <si>
    <t>The workbook will be updated if/when further clarification is provided by the SBA and/or Treasury Department.</t>
  </si>
  <si>
    <t>PPP Loan Calculation</t>
  </si>
  <si>
    <r>
      <t xml:space="preserve">FullTime = Y
PartTime = N
</t>
    </r>
    <r>
      <rPr>
        <b/>
        <sz val="11"/>
        <color rgb="FF0000FF"/>
        <rFont val="Calibri"/>
        <family val="2"/>
        <scheme val="minor"/>
      </rPr>
      <t>blank if &lt; 20</t>
    </r>
  </si>
  <si>
    <r>
      <t xml:space="preserve">Y or N
</t>
    </r>
    <r>
      <rPr>
        <b/>
        <sz val="11"/>
        <color rgb="FF0000FF"/>
        <rFont val="Calibri"/>
        <family val="2"/>
        <scheme val="minor"/>
      </rPr>
      <t>blank if &lt; 20</t>
    </r>
  </si>
  <si>
    <r>
      <t xml:space="preserve">Who were your employees before the crisis hit? Suggest listing PT at the bottom. </t>
    </r>
    <r>
      <rPr>
        <b/>
        <sz val="11"/>
        <color rgb="FF0000FF"/>
        <rFont val="Calibri"/>
        <family val="2"/>
        <scheme val="minor"/>
      </rPr>
      <t>Assumed 20 employees.</t>
    </r>
  </si>
  <si>
    <t>enter the amount of loan received in cell D43</t>
  </si>
  <si>
    <t>Actual Loan Received or Amount from Cell D41 if loan not yet applied for</t>
  </si>
  <si>
    <t>insert additional rows above this line. Copy cell D28 into column D of the rows you added.</t>
  </si>
  <si>
    <t>insert additional rows above this line and copy the formula from cell H27, into column H of the rows you added</t>
  </si>
  <si>
    <t>insert additional rows above this line and copy Row 23, Columns D thru N, down into the rows added</t>
  </si>
  <si>
    <t>The Loan Forgiveness Application says for each employee, enter average number of hours paid per week, divide by 40, and round to nearest tenth. The maximum for each employee is capped at 1.0. A simplified method that assigns a 1.0 for employees who work 40 hours or more per week and 0.5 for employees who work fewer hours may be elected by the Borrower.</t>
  </si>
  <si>
    <t>Cannot &gt; $15,385</t>
  </si>
  <si>
    <t>This will not hurt your forgiveness. Employer must make a good faith, written offer of re-hire and document the employee's rejection. Employers and employees should be aware that employees who reject offers of re-employment may forfeit eligibility for continued unemployment compensation. There is a similar exception for employees who were fired for cause, voluntarily resigned or voluntarily requested and received a reduction in hours during the Covered Period or Alternative Payroll Covered Period.</t>
  </si>
  <si>
    <t>Cannot &gt; $15,385 per person</t>
  </si>
  <si>
    <t>Payroll cost during 8 weeks is limited to 8/52 of 2019 Schedule C net profit (maximum would be $15,385 total / $3846 biweekly / $1923 weekly)</t>
  </si>
  <si>
    <t>Sum</t>
  </si>
  <si>
    <t>75% test</t>
  </si>
  <si>
    <t>Less EIDL advance</t>
  </si>
  <si>
    <r>
      <t>CARES Act says forgiveness will be an amo</t>
    </r>
    <r>
      <rPr>
        <sz val="11"/>
        <rFont val="Calibri"/>
        <family val="2"/>
        <scheme val="minor"/>
      </rPr>
      <t xml:space="preserve">unt equal to the sum of the </t>
    </r>
    <r>
      <rPr>
        <b/>
        <sz val="11"/>
        <color rgb="FFFF0000"/>
        <rFont val="Calibri"/>
        <family val="2"/>
        <scheme val="minor"/>
      </rPr>
      <t>"costs incurred and payments made during the covered period</t>
    </r>
    <r>
      <rPr>
        <sz val="11"/>
        <color theme="1"/>
        <rFont val="Calibri"/>
        <family val="2"/>
        <scheme val="minor"/>
      </rPr>
      <t>." The PPP Loan Forgiveness Application published 5/16/20 defines two different covered periods:
1. Covered Period = 8 week period beginning on first day of loan disbursement. For example, if you receive your PPP funds on Mon 4/20, the first day of Covered Period is Mon 4/20 and the last day is Sun 6/14.
2. Alternative Payroll Covered Period = 8 week period beginning on first day of first pay period following the loan disbursement. For example, if you receive your PPP funds on Mon 4/20, and your first day of first pay period following the disbursement is Sun 4/26, then the first day of the Alternative Payroll Covered Period is Sun 4/26 and the last day is Sat 6/20. Borrower must make this election.
The Loan Forgiveness Application says to enter Payroll Costs that are incurred or paid during Covered Period or Alternative Payroll Covered Period, and to enter payments for mortgage interest, rent and utilities during the Covered Period.</t>
    </r>
  </si>
  <si>
    <t>The goal of PPP was to maintain payroll. If during the 8 weeks, you have fewer FTE heads than you had previously, your forgiveness will be impacted.
If the Borrower reduced FTE employee levels in the period beginning 2/15/20 and ending 4/26/20, but then restored FTE employee levels to at least the 2/15/20 level no later than 6/30/20, then Safe Harbor is met.</t>
  </si>
  <si>
    <r>
      <t xml:space="preserve">CARES Act says there is an exemption for re-hires: the amount of loan forgiveness shall be determined </t>
    </r>
    <r>
      <rPr>
        <u/>
        <sz val="11"/>
        <color theme="1"/>
        <rFont val="Calibri"/>
        <family val="2"/>
        <scheme val="minor"/>
      </rPr>
      <t>without regard</t>
    </r>
    <r>
      <rPr>
        <sz val="11"/>
        <color theme="1"/>
        <rFont val="Calibri"/>
        <family val="2"/>
        <scheme val="minor"/>
      </rPr>
      <t xml:space="preserve"> to a reduction in FTE number or reduction in salary </t>
    </r>
    <r>
      <rPr>
        <u/>
        <sz val="11"/>
        <color theme="1"/>
        <rFont val="Calibri"/>
        <family val="2"/>
        <scheme val="minor"/>
      </rPr>
      <t>if not later than 6/30/20</t>
    </r>
    <r>
      <rPr>
        <sz val="11"/>
        <color theme="1"/>
        <rFont val="Calibri"/>
        <family val="2"/>
        <scheme val="minor"/>
      </rPr>
      <t>, the employer has eliminated the reduction in FTE number and reduction in salary. As long as you restore FTE number and salaries/wages by 6/30/20, then any previous negative impacts to forgiveness are erased.</t>
    </r>
  </si>
  <si>
    <t>Employee Identifier</t>
  </si>
  <si>
    <t>Cash Compensation Total</t>
  </si>
  <si>
    <t>Average FTE</t>
  </si>
  <si>
    <t>Salary/Hourly Wage Reduction</t>
  </si>
  <si>
    <t>Table 1: List employees -- NOT OWNERS -- paid during 8 weeks who earned &lt; $100K in 2019, or were not employed by Borrower in 2019</t>
  </si>
  <si>
    <t>Box 1</t>
  </si>
  <si>
    <t>Box 2</t>
  </si>
  <si>
    <t>Box 3</t>
  </si>
  <si>
    <t>Table 2: List employees -- NOT OWNERS -- paid during 8 weeks who earned &gt; $100K in 2019</t>
  </si>
  <si>
    <t>Box 4</t>
  </si>
  <si>
    <t>Box 5</t>
  </si>
  <si>
    <t>Total amount paid to owner-employees/self-employed individuals/general partners. For Sch C, use 2019 net profit.
This is capped at $15,385 or the 8-week equivalent of their 2019 compensation, WHICHEVER IS LOWER</t>
  </si>
  <si>
    <t>insert additional rows above this line and copy down the formulas from columns L and M into the rows added</t>
  </si>
  <si>
    <t>insert additional rows above this line and copy down the formulas from columns L into the rows added</t>
  </si>
  <si>
    <t>Line 6 of PPP Sch A: Total amount paid by Borrower for employer contributions for employee health insurance</t>
  </si>
  <si>
    <t>Line 7 of PPP Sch A: Total amount paid by Borrower for employer contributions to employee retirement plans</t>
  </si>
  <si>
    <t>Line 8 of PPP Sch A: Total amount paid by Borrower for employer state &amp; local taxes assessed on employee compensation</t>
  </si>
  <si>
    <t>Line 9 of PPP Sch A</t>
  </si>
  <si>
    <t>Line 10 of PPP Sch A: Total Payroll Costs</t>
  </si>
  <si>
    <t>Line 11 of PPP Sch A: Average FTE during Borrower's chosen reference period</t>
  </si>
  <si>
    <t>Seasonal: Option 1 or 2 or another consecutive 12-week period between 5/1/19-9/15/19</t>
  </si>
  <si>
    <t>Line 12 of PPP Sch A: Total Average FTE</t>
  </si>
  <si>
    <t>Line 13 of PPP Sch A: FTE Reduction Quotient or Enter 1 if FTE Safe Harbor is met</t>
  </si>
  <si>
    <t>Total average FTE at 2/15/20</t>
  </si>
  <si>
    <t>Total average FTE at 4/26/20</t>
  </si>
  <si>
    <t>Job losses during period</t>
  </si>
  <si>
    <t>Total average FTE at 6/30/20</t>
  </si>
  <si>
    <t>Jobs restored?</t>
  </si>
  <si>
    <t>Business Mortgage Interest Payments</t>
  </si>
  <si>
    <t>Business Rent or Lease Payments</t>
  </si>
  <si>
    <t>Business Utility Payments</t>
  </si>
  <si>
    <t>Total Other Payments</t>
  </si>
  <si>
    <t>Line 1</t>
  </si>
  <si>
    <t>Line 2</t>
  </si>
  <si>
    <t>Line 3</t>
  </si>
  <si>
    <t>Line 4</t>
  </si>
  <si>
    <t>Line 5</t>
  </si>
  <si>
    <t>Line 6</t>
  </si>
  <si>
    <r>
      <t xml:space="preserve">Payroll Costs </t>
    </r>
    <r>
      <rPr>
        <i/>
        <sz val="11"/>
        <color theme="1"/>
        <rFont val="Calibri"/>
        <family val="2"/>
        <scheme val="minor"/>
      </rPr>
      <t>(from 8 Week Spend Actuals)</t>
    </r>
  </si>
  <si>
    <r>
      <t xml:space="preserve">Other Costs </t>
    </r>
    <r>
      <rPr>
        <i/>
        <sz val="11"/>
        <color theme="1"/>
        <rFont val="Calibri"/>
        <family val="2"/>
        <scheme val="minor"/>
      </rPr>
      <t>(from 8 Week Spend Actuals)</t>
    </r>
  </si>
  <si>
    <t>Subtotal of Lines 1 thru 5</t>
  </si>
  <si>
    <t>Line 7</t>
  </si>
  <si>
    <t>FTE Reduction Quotient</t>
  </si>
  <si>
    <t>Potential Forgiveness Amounts</t>
  </si>
  <si>
    <t>Line 8</t>
  </si>
  <si>
    <t>Line 9</t>
  </si>
  <si>
    <t>Line 10</t>
  </si>
  <si>
    <t>Modified Total</t>
  </si>
  <si>
    <t>PPP Loan Amount</t>
  </si>
  <si>
    <t>Payroll Cost 75% Requirement</t>
  </si>
  <si>
    <t>Line 11</t>
  </si>
  <si>
    <r>
      <t xml:space="preserve">   Business Mortgage Interest Payments </t>
    </r>
    <r>
      <rPr>
        <i/>
        <sz val="11"/>
        <color theme="1"/>
        <rFont val="Calibri"/>
        <family val="2"/>
        <scheme val="minor"/>
      </rPr>
      <t>(from 8 Week Spend Actuals)</t>
    </r>
  </si>
  <si>
    <r>
      <t xml:space="preserve">   Business Rent or Lease Payments </t>
    </r>
    <r>
      <rPr>
        <i/>
        <sz val="11"/>
        <color theme="1"/>
        <rFont val="Calibri"/>
        <family val="2"/>
        <scheme val="minor"/>
      </rPr>
      <t>(from 8 Week Spend Actuals)</t>
    </r>
  </si>
  <si>
    <r>
      <t xml:space="preserve">   Business Utility Payments </t>
    </r>
    <r>
      <rPr>
        <i/>
        <sz val="11"/>
        <color theme="1"/>
        <rFont val="Calibri"/>
        <family val="2"/>
        <scheme val="minor"/>
      </rPr>
      <t>(from 8 Week Spend Actuals)</t>
    </r>
  </si>
  <si>
    <r>
      <t xml:space="preserve">Total Salary/Hourly Wage Reduction </t>
    </r>
    <r>
      <rPr>
        <i/>
        <sz val="11"/>
        <rFont val="Calibri"/>
        <family val="2"/>
        <scheme val="minor"/>
      </rPr>
      <t>(from Reduction in Wages Worksheet)</t>
    </r>
  </si>
  <si>
    <t>variance</t>
  </si>
  <si>
    <t>EIDL Avance, if applicable</t>
  </si>
  <si>
    <t>Loan to be Repaid</t>
  </si>
  <si>
    <t>Forgiveness Amount = smallest of Lines 8, 9 or 10</t>
  </si>
  <si>
    <t>actual split</t>
  </si>
  <si>
    <t>This Forecast is Based on Lines from PPP Loan Forgiveness Calculation Form</t>
  </si>
  <si>
    <t>Lines 2-4</t>
  </si>
  <si>
    <t>Denominator - Option 1: the average number of FTE from February 15, 2019 through June 30, 2019</t>
  </si>
  <si>
    <t>Denominator - Option 2: the average number of FTE from January 1, 2020 through February 29, 2020</t>
  </si>
  <si>
    <r>
      <t xml:space="preserve">Payroll Costs </t>
    </r>
    <r>
      <rPr>
        <i/>
        <sz val="11"/>
        <color theme="1"/>
        <rFont val="Calibri"/>
        <family val="2"/>
        <scheme val="minor"/>
      </rPr>
      <t>(from 8 Week Spend Forecast)</t>
    </r>
  </si>
  <si>
    <r>
      <t xml:space="preserve">Other Costs </t>
    </r>
    <r>
      <rPr>
        <i/>
        <sz val="11"/>
        <color theme="1"/>
        <rFont val="Calibri"/>
        <family val="2"/>
        <scheme val="minor"/>
      </rPr>
      <t>(from 8 Week Spend Forecast)</t>
    </r>
  </si>
  <si>
    <t>Average FTE during Borrower's chosen reference period</t>
  </si>
  <si>
    <t>Average FTE during 8 weeks (from 8 Week Spend Forecast)</t>
  </si>
  <si>
    <t>SUBTRACT OWNER-EMPLOYEES</t>
  </si>
  <si>
    <t>Estimate Safe Harbor</t>
  </si>
  <si>
    <t>This workbook contains formulas based on PPP Loan Forgiveness Application. It is current thru 5/18/20.</t>
  </si>
  <si>
    <r>
      <t xml:space="preserve">Go to Orig Loan Worksheet and input Business Name in cell B1 and </t>
    </r>
    <r>
      <rPr>
        <sz val="11"/>
        <color rgb="FFFF0000"/>
        <rFont val="Calibri"/>
        <family val="2"/>
        <scheme val="minor"/>
      </rPr>
      <t>approved loan amount in cell D43</t>
    </r>
    <r>
      <rPr>
        <sz val="11"/>
        <color theme="1"/>
        <rFont val="Calibri"/>
        <family val="2"/>
        <scheme val="minor"/>
      </rPr>
      <t xml:space="preserve">. The approved loan amount is a </t>
    </r>
    <r>
      <rPr>
        <sz val="11"/>
        <color rgb="FFFF0000"/>
        <rFont val="Calibri"/>
        <family val="2"/>
        <scheme val="minor"/>
      </rPr>
      <t>REQUIRED</t>
    </r>
    <r>
      <rPr>
        <sz val="11"/>
        <color theme="1"/>
        <rFont val="Calibri"/>
        <family val="2"/>
        <scheme val="minor"/>
      </rPr>
      <t xml:space="preserve"> entry.</t>
    </r>
  </si>
  <si>
    <t>RECOMMENDED: The 8 Week Spend Actuals is where you input actual amounts spent over the 8 weeks. Please note that Tables 1 and 2 are meant to replicate the PPP Schedule A Worksheet from the PPP Loan Forgiveness Application. You can insert more rows if needed for additional employees. There are rows at the bottom where you input FTE data that has a significant impact on potential loan forgiveness, including the Safe Harbor calculation.
The Actuals feed to the Calculation Actuals tab which mimics the PPP Loan Forgiveness Application. The ending loan balance feeds the Loan Schedule tab so that you can view estimated future monthly payments.
Please ensure you have appropriate backup (payroll reports, rent agreements, utility invoices, cancelled checks) for all amounts.</t>
  </si>
  <si>
    <t>Loan amount above includes .05% for 6 months of deferred interest. Payments below are ESTIMATES.</t>
  </si>
  <si>
    <t>FTE Reduction Exception for good faith offers to re-hire; firings for cause; voluntary resignations or requests for reductions in hours. Only input positive number if position was not filled by a new employee.</t>
  </si>
  <si>
    <t>Worker's Compensation Insurance</t>
  </si>
  <si>
    <t>Liability Insurance</t>
  </si>
  <si>
    <t>Lines 1, 2, 3 of PPP Sch A: Take from Box 1, Box 2, Box 3</t>
  </si>
  <si>
    <t>Lines 4, 5 of PPP Sch A: Take from Box 4, Box 5</t>
  </si>
  <si>
    <t>Based on Lines from PPP Loan Forgiveness Calculation Form</t>
  </si>
  <si>
    <r>
      <t xml:space="preserve">We advise against anything excessive, plus you are capped at $15,385 per person. Reasonable items such as hazardous pay would be acceptable. </t>
    </r>
    <r>
      <rPr>
        <b/>
        <sz val="11"/>
        <color rgb="FFFF0000"/>
        <rFont val="Calibri"/>
        <family val="2"/>
        <scheme val="minor"/>
      </rPr>
      <t>Owner-employees are limited to $15,385 or 8 weeks of 2019 cash compensation, WHICHEVER IS LOWER.</t>
    </r>
  </si>
  <si>
    <r>
      <t xml:space="preserve">Interim Final Rule posted 4/2/20 says forgiveness will depend, in part, on total amount of Payroll Costs + Other (payments for mortgage interest, rent, utility) over the 8 weeks. But not more than 25% of the loan forgiveness amount may be attributable to non-payroll costs. The Loan Forgiveness Application shows the calculation steps in this order:
1. Add up PR Costs: cash compensation (capped at $15,385) + employer contrib for employee health insurance, employer contrib to employee retirement plans, employer state and local taxes assessed on employee compensation
2. List business mortgage interest payments
3. List business rent or lease payments
4. List business utility payments
5. Enter total Salary/Hourly Wage Reduction, if applicable (if you reduced any salaries/wages by more than 25% during the 8 weeks, did you restore them by 6/30/20?)
6. Sum (1) thru (5)
7. Enter FTE Reduction Quotient, if applicable
     A. Determine Average FTE for Covered Period or Alternative Payroll Covered Period
     B. Determine Average FTE for Borrower's chosen reference period: (i) 2/15/19-6/30/19 or (ii) 1/1/20-2/29/20 or (iii) for seasonal employers, either (i) or (ii) or another consecutive 12-week period between 5/1/19-9/15/19
     C. Divide A by B to get FTE Reduction Quotient </t>
    </r>
    <r>
      <rPr>
        <u/>
        <sz val="11"/>
        <color theme="1"/>
        <rFont val="Calibri"/>
        <family val="2"/>
        <scheme val="minor"/>
      </rPr>
      <t>or enter 1 if FTE Safe Harbor is met</t>
    </r>
    <r>
      <rPr>
        <sz val="11"/>
        <color theme="1"/>
        <rFont val="Calibri"/>
        <family val="2"/>
        <scheme val="minor"/>
      </rPr>
      <t xml:space="preserve"> (compare total average FTE between 2/15/20-4/26/20 to total FTE in the pay period inclusive of 2/15/20 --&gt; if FTE decreased, then look at total FTE at 6/30/20 --&gt; if FTE at 6/30/20 is greater than or equal to FTE at 2/15/20, then FTE Safe Harbor has been met)
</t>
    </r>
    <r>
      <rPr>
        <b/>
        <sz val="11"/>
        <color rgb="FFFF0000"/>
        <rFont val="Calibri"/>
        <family val="2"/>
        <scheme val="minor"/>
      </rPr>
      <t>8. Multiply (6) by (7) -- this is basically sum of all spending, less any Salary/Hourly Wage Reductions or FTE Reductions, if applicable
9. Enter PPP Loan Amount</t>
    </r>
    <r>
      <rPr>
        <b/>
        <u/>
        <sz val="11"/>
        <color rgb="FFFF0000"/>
        <rFont val="Calibri"/>
        <family val="2"/>
        <scheme val="minor"/>
      </rPr>
      <t xml:space="preserve">
</t>
    </r>
    <r>
      <rPr>
        <b/>
        <sz val="11"/>
        <color rgb="FFFF0000"/>
        <rFont val="Calibri"/>
        <family val="2"/>
        <scheme val="minor"/>
      </rPr>
      <t>10. PR Cost 75% Requirement: Divide (1) by .75
11. Forgiveness Amount = the smallest of (8), (9) or (10)</t>
    </r>
    <r>
      <rPr>
        <sz val="11"/>
        <color theme="1"/>
        <rFont val="Calibri"/>
        <family val="2"/>
        <scheme val="minor"/>
      </rPr>
      <t xml:space="preserve">
12. If applicable, SBA will deduct EIDL Advance from Forgiveness Amount</t>
    </r>
  </si>
  <si>
    <r>
      <t xml:space="preserve">Other: rent or lease payments </t>
    </r>
    <r>
      <rPr>
        <b/>
        <sz val="11"/>
        <color rgb="FFFF0000"/>
        <rFont val="Calibri"/>
        <family val="2"/>
        <scheme val="minor"/>
      </rPr>
      <t>for real or personal property</t>
    </r>
    <r>
      <rPr>
        <sz val="11"/>
        <color theme="1"/>
        <rFont val="Calibri"/>
        <family val="2"/>
        <scheme val="minor"/>
      </rPr>
      <t xml:space="preserve"> under a lease agreement in force at 2/15/20</t>
    </r>
  </si>
  <si>
    <t>why is this broken out in CARES Act if it's already under PR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</si>
</sst>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quot;$&quot;* #,##0_);_(&quot;$&quot;* \(#,##0\);_(&quot;$&quot;* &quot;-&quot;??_);_(@_)"/>
    <numFmt numFmtId="167" formatCode="_(* #,##0.0_);_(* \(#,##0.0\);_(* &quot;-&quot;??_);_(@_)"/>
    <numFmt numFmtId="168" formatCode="0.0"/>
  </numFmts>
  <fonts count="36" x14ac:knownFonts="1">
    <font>
      <sz val="11"/>
      <color theme="1"/>
      <name val="Calibri"/>
      <family val="2"/>
      <scheme val="minor"/>
    </font>
    <font>
      <sz val="12"/>
      <color theme="1"/>
      <name val="Times New Roman"/>
      <family val="2"/>
    </font>
    <font>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6"/>
      <color theme="1" tint="0.24994659260841701"/>
      <name val="Calibri Light"/>
      <family val="2"/>
      <scheme val="major"/>
    </font>
    <font>
      <b/>
      <sz val="11"/>
      <color theme="1" tint="0.24994659260841701"/>
      <name val="Calibri Light"/>
      <family val="2"/>
      <scheme val="major"/>
    </font>
    <font>
      <i/>
      <sz val="11"/>
      <color theme="1" tint="0.34998626667073579"/>
      <name val="Calibri"/>
      <family val="2"/>
      <scheme val="minor"/>
    </font>
    <font>
      <sz val="11"/>
      <color theme="1" tint="0.24994659260841701"/>
      <name val="Calibri"/>
      <family val="2"/>
      <scheme val="minor"/>
    </font>
    <font>
      <b/>
      <sz val="11"/>
      <color theme="3"/>
      <name val="Calibri"/>
      <family val="2"/>
      <scheme val="minor"/>
    </font>
    <font>
      <b/>
      <sz val="11"/>
      <color theme="0"/>
      <name val="Calibri"/>
      <family val="2"/>
      <scheme val="minor"/>
    </font>
    <font>
      <b/>
      <sz val="11"/>
      <name val="Calibri"/>
      <family val="2"/>
      <scheme val="minor"/>
    </font>
    <font>
      <b/>
      <sz val="11"/>
      <color rgb="FFFF0000"/>
      <name val="Calibri"/>
      <family val="2"/>
      <scheme val="minor"/>
    </font>
    <font>
      <sz val="11"/>
      <color theme="1"/>
      <name val="Calibri"/>
      <family val="2"/>
    </font>
    <font>
      <b/>
      <sz val="11"/>
      <color theme="1"/>
      <name val="Calibri"/>
      <family val="2"/>
    </font>
    <font>
      <sz val="10"/>
      <name val="Arial"/>
      <family val="2"/>
    </font>
    <font>
      <u/>
      <sz val="10"/>
      <color theme="10"/>
      <name val="Arial"/>
      <family val="2"/>
    </font>
    <font>
      <u/>
      <sz val="11"/>
      <color theme="1"/>
      <name val="Calibri"/>
      <family val="2"/>
      <scheme val="minor"/>
    </font>
    <font>
      <b/>
      <sz val="14"/>
      <color theme="1"/>
      <name val="Calibri"/>
      <family val="2"/>
    </font>
    <font>
      <b/>
      <sz val="11"/>
      <color rgb="FF0000FF"/>
      <name val="Calibri"/>
      <family val="2"/>
    </font>
    <font>
      <b/>
      <i/>
      <sz val="11"/>
      <color rgb="FF0000FF"/>
      <name val="Calibri"/>
      <family val="2"/>
      <scheme val="minor"/>
    </font>
    <font>
      <b/>
      <sz val="16"/>
      <color rgb="FFFF0000"/>
      <name val="Calibri Light"/>
      <family val="2"/>
      <scheme val="major"/>
    </font>
    <font>
      <b/>
      <sz val="11"/>
      <color rgb="FF0000FF"/>
      <name val="Calibri"/>
      <family val="2"/>
      <scheme val="minor"/>
    </font>
    <font>
      <b/>
      <i/>
      <sz val="11"/>
      <color rgb="FFFF0000"/>
      <name val="Calibri"/>
      <family val="2"/>
      <scheme val="minor"/>
    </font>
    <font>
      <b/>
      <u val="singleAccounting"/>
      <sz val="11"/>
      <color rgb="FFFF0000"/>
      <name val="Calibri"/>
      <family val="2"/>
      <scheme val="minor"/>
    </font>
    <font>
      <b/>
      <sz val="14"/>
      <color rgb="FF0000FF"/>
      <name val="Calibri"/>
      <family val="2"/>
    </font>
    <font>
      <b/>
      <sz val="11"/>
      <color rgb="FFFF0000"/>
      <name val="Calibri"/>
      <family val="2"/>
    </font>
    <font>
      <sz val="9"/>
      <color indexed="81"/>
      <name val="Tahoma"/>
      <charset val="1"/>
    </font>
    <font>
      <i/>
      <sz val="11"/>
      <name val="Calibri"/>
      <family val="2"/>
      <scheme val="minor"/>
    </font>
    <font>
      <i/>
      <sz val="11"/>
      <color rgb="FF0000FF"/>
      <name val="Calibri"/>
      <family val="2"/>
      <scheme val="minor"/>
    </font>
    <font>
      <u val="singleAccounting"/>
      <sz val="11"/>
      <name val="Calibri"/>
      <family val="2"/>
      <scheme val="minor"/>
    </font>
    <font>
      <b/>
      <u/>
      <sz val="11"/>
      <color rgb="FFFF0000"/>
      <name val="Calibri"/>
      <family val="2"/>
      <scheme val="minor"/>
    </font>
  </fonts>
  <fills count="1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tint="0.79998168889431442"/>
        <bgColor indexed="65"/>
      </patternFill>
    </fill>
    <fill>
      <patternFill patternType="solid">
        <fgColor theme="0" tint="-0.14996795556505021"/>
        <bgColor indexed="64"/>
      </patternFill>
    </fill>
    <fill>
      <patternFill patternType="solid">
        <fgColor theme="4" tint="-0.499984740745262"/>
        <bgColor indexed="64"/>
      </patternFill>
    </fill>
    <fill>
      <patternFill patternType="solid">
        <fgColor theme="8" tint="0.59999389629810485"/>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CC"/>
        <bgColor indexed="64"/>
      </patternFill>
    </fill>
    <fill>
      <patternFill patternType="solid">
        <fgColor theme="1"/>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theme="4" tint="-0.499984740745262"/>
      </bottom>
      <diagonal/>
    </border>
    <border>
      <left/>
      <right/>
      <top/>
      <bottom style="medium">
        <color theme="4" tint="-0.499984740745262"/>
      </bottom>
      <diagonal/>
    </border>
    <border>
      <left/>
      <right/>
      <top style="thin">
        <color theme="1" tint="0.499984740745262"/>
      </top>
      <bottom style="thin">
        <color theme="1" tint="0.499984740745262"/>
      </bottom>
      <diagonal/>
    </border>
    <border>
      <left/>
      <right/>
      <top style="medium">
        <color theme="4" tint="-0.499984740745262"/>
      </top>
      <bottom style="thin">
        <color theme="1" tint="0.499984740745262"/>
      </bottom>
      <diagonal/>
    </border>
    <border>
      <left/>
      <right/>
      <top style="thin">
        <color theme="4" tint="-0.499984740745262"/>
      </top>
      <bottom style="thin">
        <color theme="4" tint="-0.499984740745262"/>
      </bottom>
      <diagonal/>
    </border>
    <border>
      <left/>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28">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9" fillId="0" borderId="4" applyNumberFormat="0" applyFill="0" applyProtection="0">
      <alignment vertical="center"/>
    </xf>
    <xf numFmtId="0" fontId="8" fillId="0" borderId="0"/>
    <xf numFmtId="0" fontId="10" fillId="0" borderId="5" applyNumberFormat="0" applyFill="0" applyProtection="0">
      <alignment vertical="center"/>
    </xf>
    <xf numFmtId="0" fontId="11" fillId="0" borderId="6" applyNumberFormat="0" applyProtection="0">
      <alignment vertical="center"/>
    </xf>
    <xf numFmtId="165" fontId="12" fillId="5" borderId="0" applyFont="0" applyFill="0" applyBorder="0" applyAlignment="0" applyProtection="0"/>
    <xf numFmtId="0" fontId="12" fillId="4" borderId="0" applyNumberFormat="0" applyFont="0" applyAlignment="0">
      <alignment horizontal="center" vertical="center" wrapText="1"/>
    </xf>
    <xf numFmtId="10" fontId="8" fillId="0" borderId="0" applyFont="0" applyFill="0" applyBorder="0" applyAlignment="0" applyProtection="0"/>
    <xf numFmtId="1" fontId="12" fillId="4" borderId="0" applyFont="0" applyFill="0" applyBorder="0" applyAlignment="0"/>
    <xf numFmtId="14" fontId="12" fillId="0" borderId="0" applyFont="0" applyFill="0" applyBorder="0" applyAlignment="0"/>
    <xf numFmtId="0" fontId="13" fillId="0" borderId="8" applyNumberFormat="0" applyFill="0" applyProtection="0">
      <alignment vertical="center"/>
    </xf>
    <xf numFmtId="0" fontId="12" fillId="5" borderId="6" applyNumberFormat="0" applyProtection="0">
      <alignment horizontal="right"/>
    </xf>
    <xf numFmtId="0" fontId="14" fillId="6" borderId="0" applyNumberFormat="0" applyBorder="0" applyProtection="0">
      <alignment vertical="center" wrapText="1"/>
    </xf>
    <xf numFmtId="0" fontId="14" fillId="6" borderId="0" applyBorder="0" applyProtection="0">
      <alignment horizontal="right" vertical="center" wrapText="1" indent="2"/>
    </xf>
    <xf numFmtId="165" fontId="12" fillId="5" borderId="0" applyFont="0" applyFill="0" applyBorder="0" applyProtection="0">
      <alignment horizontal="right" indent="2"/>
    </xf>
    <xf numFmtId="0" fontId="19" fillId="0" borderId="0"/>
    <xf numFmtId="9"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20" fillId="0" borderId="0" applyNumberFormat="0" applyFill="0" applyBorder="0" applyAlignment="0" applyProtection="0"/>
  </cellStyleXfs>
  <cellXfs count="264">
    <xf numFmtId="0" fontId="0" fillId="0" borderId="0" xfId="0"/>
    <xf numFmtId="0" fontId="0" fillId="0" borderId="0" xfId="0" applyFont="1"/>
    <xf numFmtId="0" fontId="0" fillId="0" borderId="0" xfId="0" applyAlignment="1">
      <alignment wrapText="1"/>
    </xf>
    <xf numFmtId="0" fontId="5" fillId="0" borderId="0" xfId="0" applyFont="1" applyAlignment="1">
      <alignment wrapText="1"/>
    </xf>
    <xf numFmtId="0" fontId="8" fillId="0" borderId="0" xfId="8"/>
    <xf numFmtId="0" fontId="10" fillId="0" borderId="5" xfId="9">
      <alignment vertical="center"/>
    </xf>
    <xf numFmtId="165" fontId="12" fillId="4" borderId="0" xfId="12" applyNumberFormat="1" applyBorder="1" applyAlignment="1"/>
    <xf numFmtId="1" fontId="12" fillId="4" borderId="6" xfId="14" applyBorder="1" applyAlignment="1"/>
    <xf numFmtId="165" fontId="12" fillId="4" borderId="6" xfId="12" applyNumberFormat="1" applyBorder="1" applyAlignment="1"/>
    <xf numFmtId="0" fontId="13" fillId="0" borderId="8" xfId="16">
      <alignment vertical="center"/>
    </xf>
    <xf numFmtId="0" fontId="14" fillId="6" borderId="0" xfId="18">
      <alignment vertical="center" wrapText="1"/>
    </xf>
    <xf numFmtId="0" fontId="14" fillId="6" borderId="0" xfId="19">
      <alignment horizontal="right" vertical="center" wrapText="1" indent="2"/>
    </xf>
    <xf numFmtId="1" fontId="0" fillId="0" borderId="0" xfId="14" applyFont="1" applyFill="1" applyBorder="1" applyAlignment="1">
      <alignment horizontal="left"/>
    </xf>
    <xf numFmtId="14" fontId="0" fillId="0" borderId="0" xfId="15" applyFont="1" applyFill="1" applyBorder="1" applyAlignment="1">
      <alignment horizontal="left"/>
    </xf>
    <xf numFmtId="165" fontId="0" fillId="0" borderId="0" xfId="20" applyFont="1" applyFill="1" applyBorder="1">
      <alignment horizontal="right" indent="2"/>
    </xf>
    <xf numFmtId="43" fontId="0" fillId="0" borderId="0" xfId="1" applyFont="1"/>
    <xf numFmtId="43" fontId="0" fillId="0" borderId="2" xfId="1" applyFont="1" applyBorder="1"/>
    <xf numFmtId="0" fontId="0" fillId="0" borderId="1" xfId="0" applyFont="1" applyBorder="1" applyAlignment="1">
      <alignment horizontal="center"/>
    </xf>
    <xf numFmtId="0" fontId="0" fillId="0" borderId="1" xfId="0" applyFont="1" applyBorder="1"/>
    <xf numFmtId="0" fontId="0" fillId="0" borderId="1" xfId="0" applyFont="1" applyBorder="1" applyAlignment="1">
      <alignment wrapText="1"/>
    </xf>
    <xf numFmtId="0" fontId="0" fillId="0" borderId="0" xfId="0" applyFont="1" applyAlignment="1">
      <alignment wrapText="1"/>
    </xf>
    <xf numFmtId="43" fontId="0" fillId="0" borderId="0" xfId="0" applyNumberFormat="1" applyFont="1"/>
    <xf numFmtId="43" fontId="0" fillId="0" borderId="2" xfId="0" applyNumberFormat="1" applyFont="1" applyBorder="1"/>
    <xf numFmtId="43" fontId="0" fillId="0" borderId="0" xfId="1" applyFont="1" applyAlignment="1">
      <alignment horizontal="center"/>
    </xf>
    <xf numFmtId="0" fontId="0" fillId="0" borderId="0" xfId="0" applyFont="1" applyAlignment="1">
      <alignment horizontal="center"/>
    </xf>
    <xf numFmtId="0" fontId="0" fillId="0" borderId="0" xfId="0" applyFont="1" applyAlignment="1">
      <alignment horizontal="right"/>
    </xf>
    <xf numFmtId="9" fontId="0" fillId="0" borderId="0" xfId="3" applyFont="1"/>
    <xf numFmtId="0" fontId="0" fillId="0" borderId="1" xfId="0" applyFont="1" applyBorder="1" applyAlignment="1">
      <alignment horizontal="center" wrapText="1"/>
    </xf>
    <xf numFmtId="44" fontId="0" fillId="8" borderId="0" xfId="0" applyNumberFormat="1" applyFill="1"/>
    <xf numFmtId="0" fontId="0" fillId="9" borderId="1" xfId="0" applyFont="1" applyFill="1" applyBorder="1" applyAlignment="1">
      <alignment wrapText="1"/>
    </xf>
    <xf numFmtId="0" fontId="0" fillId="9" borderId="1" xfId="0" applyFont="1" applyFill="1" applyBorder="1" applyAlignment="1">
      <alignment horizontal="center" wrapText="1"/>
    </xf>
    <xf numFmtId="0" fontId="0" fillId="7" borderId="1" xfId="0" applyFont="1" applyFill="1" applyBorder="1" applyAlignment="1">
      <alignment wrapText="1"/>
    </xf>
    <xf numFmtId="0" fontId="0" fillId="7" borderId="1" xfId="0" applyFont="1" applyFill="1" applyBorder="1" applyAlignment="1">
      <alignment horizontal="center" wrapText="1"/>
    </xf>
    <xf numFmtId="0" fontId="15" fillId="10" borderId="1" xfId="0" applyFont="1" applyFill="1" applyBorder="1"/>
    <xf numFmtId="0" fontId="15" fillId="10" borderId="1" xfId="0" applyFont="1" applyFill="1" applyBorder="1" applyAlignment="1">
      <alignment wrapText="1"/>
    </xf>
    <xf numFmtId="0" fontId="6" fillId="10" borderId="1" xfId="0" applyFont="1" applyFill="1" applyBorder="1" applyAlignment="1">
      <alignment horizontal="center"/>
    </xf>
    <xf numFmtId="0" fontId="0" fillId="7" borderId="0" xfId="0" applyFill="1"/>
    <xf numFmtId="0" fontId="16" fillId="0" borderId="0" xfId="0" applyFont="1"/>
    <xf numFmtId="0" fontId="6" fillId="0" borderId="0" xfId="0" applyFont="1"/>
    <xf numFmtId="0" fontId="9" fillId="0" borderId="4" xfId="7">
      <alignment vertical="center"/>
    </xf>
    <xf numFmtId="0" fontId="0" fillId="0" borderId="1" xfId="0" applyFont="1" applyFill="1" applyBorder="1" applyAlignment="1">
      <alignment wrapText="1"/>
    </xf>
    <xf numFmtId="0" fontId="0" fillId="9" borderId="0" xfId="0" applyFont="1" applyFill="1" applyBorder="1" applyAlignment="1">
      <alignment wrapText="1"/>
    </xf>
    <xf numFmtId="0" fontId="0" fillId="9" borderId="0" xfId="0" applyFont="1" applyFill="1" applyAlignment="1">
      <alignment wrapText="1"/>
    </xf>
    <xf numFmtId="0" fontId="8" fillId="0" borderId="0" xfId="0" applyFont="1"/>
    <xf numFmtId="0" fontId="0" fillId="0" borderId="0" xfId="0" applyAlignment="1">
      <alignment horizontal="center"/>
    </xf>
    <xf numFmtId="164" fontId="0" fillId="0" borderId="0" xfId="1" applyNumberFormat="1" applyFont="1"/>
    <xf numFmtId="164" fontId="0" fillId="0" borderId="0" xfId="0" applyNumberFormat="1"/>
    <xf numFmtId="9" fontId="0" fillId="0" borderId="0" xfId="3" applyFont="1" applyAlignment="1">
      <alignment horizontal="left"/>
    </xf>
    <xf numFmtId="0" fontId="0" fillId="0" borderId="0" xfId="0" applyProtection="1">
      <protection locked="0"/>
    </xf>
    <xf numFmtId="43" fontId="0" fillId="0" borderId="0" xfId="1" applyFont="1" applyProtection="1">
      <protection locked="0"/>
    </xf>
    <xf numFmtId="0" fontId="0" fillId="0" borderId="0" xfId="0" applyProtection="1"/>
    <xf numFmtId="0" fontId="0" fillId="0" borderId="1" xfId="0" applyBorder="1" applyProtection="1"/>
    <xf numFmtId="0" fontId="0" fillId="0" borderId="0" xfId="0" applyBorder="1" applyProtection="1"/>
    <xf numFmtId="0" fontId="16" fillId="0" borderId="0" xfId="0" applyFont="1" applyProtection="1"/>
    <xf numFmtId="43" fontId="0" fillId="0" borderId="0" xfId="1" applyFont="1" applyProtection="1"/>
    <xf numFmtId="9" fontId="0" fillId="0" borderId="0" xfId="3" applyFont="1" applyProtection="1"/>
    <xf numFmtId="0" fontId="8" fillId="0" borderId="0" xfId="4" applyFont="1" applyAlignment="1" applyProtection="1">
      <alignment horizontal="center"/>
      <protection locked="0"/>
    </xf>
    <xf numFmtId="43" fontId="0" fillId="3" borderId="0" xfId="1" applyFont="1" applyFill="1" applyProtection="1">
      <protection locked="0"/>
    </xf>
    <xf numFmtId="0" fontId="2" fillId="0" borderId="0" xfId="4" applyFont="1" applyFill="1" applyProtection="1">
      <protection locked="0"/>
    </xf>
    <xf numFmtId="0" fontId="17" fillId="0" borderId="0" xfId="4" applyFont="1" applyProtection="1">
      <protection locked="0"/>
    </xf>
    <xf numFmtId="0" fontId="16" fillId="0" borderId="0" xfId="4" applyNumberFormat="1" applyFont="1" applyAlignment="1" applyProtection="1">
      <alignment horizontal="center" wrapText="1"/>
    </xf>
    <xf numFmtId="43" fontId="7" fillId="0" borderId="0" xfId="1" applyFont="1" applyFill="1" applyProtection="1"/>
    <xf numFmtId="43" fontId="0" fillId="0" borderId="0" xfId="1" applyFont="1" applyFill="1" applyProtection="1"/>
    <xf numFmtId="0" fontId="2" fillId="0" borderId="0" xfId="4" applyFont="1" applyProtection="1">
      <protection locked="0"/>
    </xf>
    <xf numFmtId="43" fontId="2" fillId="3" borderId="0" xfId="1" applyFont="1" applyFill="1" applyProtection="1">
      <protection locked="0"/>
    </xf>
    <xf numFmtId="0" fontId="7" fillId="0" borderId="0" xfId="4" applyFont="1" applyProtection="1">
      <protection locked="0"/>
    </xf>
    <xf numFmtId="43" fontId="2" fillId="0" borderId="0" xfId="1" applyFont="1" applyProtection="1">
      <protection locked="0"/>
    </xf>
    <xf numFmtId="0" fontId="8" fillId="3" borderId="0" xfId="4" applyFont="1" applyFill="1" applyProtection="1">
      <protection locked="0"/>
    </xf>
    <xf numFmtId="43" fontId="8" fillId="0" borderId="0" xfId="1" applyFont="1" applyFill="1" applyProtection="1">
      <protection locked="0"/>
    </xf>
    <xf numFmtId="43" fontId="8" fillId="3" borderId="0" xfId="1" applyFont="1" applyFill="1" applyAlignment="1" applyProtection="1">
      <alignment horizontal="center"/>
      <protection locked="0"/>
    </xf>
    <xf numFmtId="43" fontId="2" fillId="0" borderId="0" xfId="1" applyFont="1" applyFill="1" applyProtection="1">
      <protection locked="0"/>
    </xf>
    <xf numFmtId="0" fontId="2" fillId="3" borderId="0" xfId="4" applyFont="1" applyFill="1" applyProtection="1">
      <protection locked="0"/>
    </xf>
    <xf numFmtId="0" fontId="8" fillId="0" borderId="0" xfId="4" applyFont="1" applyProtection="1">
      <protection locked="0"/>
    </xf>
    <xf numFmtId="164" fontId="8" fillId="0" borderId="0" xfId="4" applyNumberFormat="1" applyFont="1" applyFill="1" applyProtection="1">
      <protection locked="0"/>
    </xf>
    <xf numFmtId="43" fontId="8" fillId="0" borderId="0" xfId="1" applyFont="1" applyFill="1" applyAlignment="1" applyProtection="1">
      <alignment horizontal="center"/>
      <protection locked="0"/>
    </xf>
    <xf numFmtId="164" fontId="17" fillId="3" borderId="0" xfId="1" applyNumberFormat="1" applyFont="1" applyFill="1" applyProtection="1">
      <protection locked="0"/>
    </xf>
    <xf numFmtId="43" fontId="2" fillId="0" borderId="0" xfId="5" applyFont="1" applyFill="1" applyProtection="1">
      <protection locked="0"/>
    </xf>
    <xf numFmtId="43" fontId="2" fillId="11" borderId="0" xfId="1" applyFont="1" applyFill="1" applyProtection="1">
      <protection locked="0"/>
    </xf>
    <xf numFmtId="43" fontId="2" fillId="11" borderId="3" xfId="5" applyFont="1" applyFill="1" applyBorder="1" applyProtection="1">
      <protection locked="0"/>
    </xf>
    <xf numFmtId="0" fontId="16" fillId="0" borderId="0" xfId="4" applyNumberFormat="1" applyFont="1" applyAlignment="1" applyProtection="1">
      <alignment wrapText="1"/>
    </xf>
    <xf numFmtId="0" fontId="16" fillId="0" borderId="0" xfId="4" applyNumberFormat="1" applyFont="1" applyAlignment="1" applyProtection="1">
      <alignment horizontal="center"/>
    </xf>
    <xf numFmtId="0" fontId="2" fillId="0" borderId="0" xfId="4" applyFont="1" applyProtection="1"/>
    <xf numFmtId="0" fontId="6" fillId="0" borderId="0" xfId="4" applyFont="1" applyProtection="1"/>
    <xf numFmtId="43" fontId="2" fillId="0" borderId="0" xfId="1" applyFont="1" applyFill="1" applyProtection="1"/>
    <xf numFmtId="43" fontId="2" fillId="0" borderId="3" xfId="1" applyFont="1" applyBorder="1" applyProtection="1"/>
    <xf numFmtId="0" fontId="8" fillId="0" borderId="0" xfId="4" applyFont="1" applyProtection="1"/>
    <xf numFmtId="43" fontId="2" fillId="0" borderId="0" xfId="4" applyNumberFormat="1" applyFont="1" applyFill="1" applyProtection="1"/>
    <xf numFmtId="0" fontId="2" fillId="11" borderId="0" xfId="4" applyFont="1" applyFill="1" applyProtection="1"/>
    <xf numFmtId="0" fontId="6" fillId="11" borderId="0" xfId="4" applyFont="1" applyFill="1" applyProtection="1"/>
    <xf numFmtId="0" fontId="8" fillId="0" borderId="0" xfId="4" applyFont="1" applyFill="1" applyProtection="1"/>
    <xf numFmtId="43" fontId="2" fillId="0" borderId="0" xfId="4" applyNumberFormat="1" applyFont="1" applyProtection="1"/>
    <xf numFmtId="0" fontId="2" fillId="0" borderId="0" xfId="4" applyFont="1" applyFill="1" applyProtection="1"/>
    <xf numFmtId="43" fontId="8" fillId="0" borderId="0" xfId="1" applyFont="1" applyFill="1" applyProtection="1"/>
    <xf numFmtId="43" fontId="2" fillId="0" borderId="0" xfId="5" applyFont="1" applyFill="1" applyProtection="1"/>
    <xf numFmtId="0" fontId="17" fillId="0" borderId="0" xfId="4" applyFont="1" applyProtection="1"/>
    <xf numFmtId="0" fontId="6" fillId="0" borderId="0" xfId="4" applyFont="1" applyAlignment="1" applyProtection="1">
      <alignment wrapText="1"/>
    </xf>
    <xf numFmtId="43" fontId="2" fillId="11" borderId="3" xfId="4" applyNumberFormat="1" applyFont="1" applyFill="1" applyBorder="1" applyProtection="1"/>
    <xf numFmtId="0" fontId="8" fillId="0" borderId="0" xfId="4" applyFont="1" applyFill="1" applyAlignment="1" applyProtection="1">
      <alignment horizontal="center"/>
      <protection locked="0"/>
    </xf>
    <xf numFmtId="43" fontId="2" fillId="0" borderId="0" xfId="1" applyFont="1" applyFill="1" applyAlignment="1" applyProtection="1">
      <alignment horizontal="center"/>
      <protection locked="0"/>
    </xf>
    <xf numFmtId="0" fontId="16" fillId="0" borderId="0" xfId="1" applyNumberFormat="1" applyFont="1" applyAlignment="1" applyProtection="1">
      <alignment horizontal="center" wrapText="1"/>
    </xf>
    <xf numFmtId="43" fontId="8" fillId="12" borderId="0" xfId="1" applyFont="1" applyFill="1" applyProtection="1">
      <protection locked="0"/>
    </xf>
    <xf numFmtId="43" fontId="2" fillId="12" borderId="0" xfId="1" applyFont="1" applyFill="1" applyProtection="1">
      <protection locked="0"/>
    </xf>
    <xf numFmtId="0" fontId="7" fillId="0" borderId="0" xfId="1" applyNumberFormat="1" applyFont="1" applyAlignment="1" applyProtection="1">
      <alignment horizontal="center" wrapText="1"/>
    </xf>
    <xf numFmtId="0" fontId="2" fillId="12" borderId="0" xfId="4" applyFont="1" applyFill="1" applyProtection="1">
      <protection locked="0"/>
    </xf>
    <xf numFmtId="164" fontId="17" fillId="0" borderId="0" xfId="1" applyNumberFormat="1" applyFont="1" applyProtection="1">
      <protection locked="0"/>
    </xf>
    <xf numFmtId="0" fontId="17" fillId="3" borderId="0" xfId="4" applyFont="1" applyFill="1" applyProtection="1">
      <protection locked="0"/>
    </xf>
    <xf numFmtId="0" fontId="17" fillId="3" borderId="0" xfId="4" applyFont="1" applyFill="1" applyAlignment="1" applyProtection="1">
      <alignment horizontal="center"/>
      <protection locked="0"/>
    </xf>
    <xf numFmtId="164" fontId="17" fillId="0" borderId="3" xfId="1" applyNumberFormat="1" applyFont="1" applyBorder="1" applyProtection="1">
      <protection locked="0"/>
    </xf>
    <xf numFmtId="164" fontId="17" fillId="0" borderId="0" xfId="1" applyNumberFormat="1" applyFont="1" applyFill="1" applyProtection="1">
      <protection locked="0"/>
    </xf>
    <xf numFmtId="0" fontId="18" fillId="0" borderId="0" xfId="4" applyFont="1" applyProtection="1"/>
    <xf numFmtId="164" fontId="23" fillId="0" borderId="0" xfId="1" applyNumberFormat="1" applyFont="1" applyProtection="1"/>
    <xf numFmtId="164" fontId="17" fillId="0" borderId="0" xfId="1" applyNumberFormat="1" applyFont="1" applyProtection="1"/>
    <xf numFmtId="0" fontId="18" fillId="0" borderId="0" xfId="4" applyFont="1" applyAlignment="1" applyProtection="1">
      <alignment wrapText="1"/>
    </xf>
    <xf numFmtId="164" fontId="18" fillId="0" borderId="0" xfId="1" applyNumberFormat="1" applyFont="1" applyAlignment="1" applyProtection="1">
      <alignment horizontal="center"/>
    </xf>
    <xf numFmtId="164" fontId="17" fillId="0" borderId="0" xfId="1" applyNumberFormat="1" applyFont="1" applyFill="1" applyProtection="1"/>
    <xf numFmtId="166" fontId="22" fillId="3" borderId="0" xfId="2" applyNumberFormat="1" applyFont="1" applyFill="1" applyAlignment="1" applyProtection="1">
      <alignment vertical="center"/>
      <protection locked="0"/>
    </xf>
    <xf numFmtId="43" fontId="16" fillId="3" borderId="0" xfId="1" applyFont="1" applyFill="1" applyAlignment="1" applyProtection="1">
      <alignment horizontal="center"/>
    </xf>
    <xf numFmtId="0" fontId="18" fillId="3" borderId="0" xfId="4" applyFont="1" applyFill="1" applyProtection="1">
      <protection locked="0"/>
    </xf>
    <xf numFmtId="43" fontId="7" fillId="0" borderId="0" xfId="1" applyFont="1" applyAlignment="1" applyProtection="1">
      <alignment horizontal="center"/>
    </xf>
    <xf numFmtId="0" fontId="7" fillId="0" borderId="0" xfId="4" applyFont="1" applyProtection="1"/>
    <xf numFmtId="43" fontId="2" fillId="0" borderId="0" xfId="1" applyFont="1" applyProtection="1"/>
    <xf numFmtId="0" fontId="2" fillId="0" borderId="0" xfId="4" applyFont="1" applyAlignment="1" applyProtection="1">
      <alignment horizontal="center"/>
    </xf>
    <xf numFmtId="43" fontId="8" fillId="0" borderId="0" xfId="1" applyFont="1" applyFill="1" applyAlignment="1" applyProtection="1">
      <alignment horizontal="center"/>
    </xf>
    <xf numFmtId="164" fontId="8" fillId="0" borderId="0" xfId="4" applyNumberFormat="1" applyFont="1" applyFill="1" applyAlignment="1" applyProtection="1">
      <alignment horizontal="center"/>
    </xf>
    <xf numFmtId="43" fontId="8" fillId="0" borderId="0" xfId="1" applyFont="1" applyFill="1" applyAlignment="1" applyProtection="1">
      <alignment vertical="center"/>
    </xf>
    <xf numFmtId="43" fontId="2" fillId="11" borderId="0" xfId="1" applyFont="1" applyFill="1" applyProtection="1"/>
    <xf numFmtId="165" fontId="12" fillId="3" borderId="6" xfId="11" applyFont="1" applyFill="1" applyBorder="1" applyProtection="1">
      <protection locked="0"/>
    </xf>
    <xf numFmtId="14" fontId="12" fillId="3" borderId="6" xfId="15" applyFill="1" applyBorder="1" applyProtection="1">
      <protection locked="0"/>
    </xf>
    <xf numFmtId="10" fontId="12" fillId="3" borderId="6" xfId="13" applyFont="1" applyFill="1" applyBorder="1" applyAlignment="1" applyProtection="1">
      <alignment horizontal="right"/>
      <protection locked="0"/>
    </xf>
    <xf numFmtId="0" fontId="25" fillId="3" borderId="4" xfId="7" applyFont="1" applyFill="1">
      <alignment vertical="center"/>
    </xf>
    <xf numFmtId="0" fontId="8" fillId="0" borderId="0" xfId="8" applyProtection="1">
      <protection locked="0"/>
    </xf>
    <xf numFmtId="0" fontId="5" fillId="0" borderId="0" xfId="0" applyFont="1" applyAlignment="1" applyProtection="1">
      <alignment wrapText="1"/>
    </xf>
    <xf numFmtId="0" fontId="0" fillId="0" borderId="0" xfId="0" applyAlignment="1" applyProtection="1">
      <alignment wrapText="1"/>
    </xf>
    <xf numFmtId="0" fontId="2" fillId="0" borderId="1" xfId="4" applyFont="1" applyFill="1" applyBorder="1" applyProtection="1"/>
    <xf numFmtId="0" fontId="2" fillId="0" borderId="1" xfId="4" applyFont="1" applyBorder="1" applyProtection="1"/>
    <xf numFmtId="0" fontId="2" fillId="11" borderId="1" xfId="4" applyFont="1" applyFill="1" applyBorder="1" applyProtection="1"/>
    <xf numFmtId="0" fontId="26" fillId="0" borderId="0" xfId="0" applyFont="1" applyProtection="1"/>
    <xf numFmtId="0" fontId="26" fillId="0" borderId="0" xfId="0" applyFont="1" applyProtection="1">
      <protection locked="0"/>
    </xf>
    <xf numFmtId="0" fontId="27" fillId="0" borderId="0" xfId="0" applyFont="1" applyProtection="1"/>
    <xf numFmtId="0" fontId="24" fillId="0" borderId="0" xfId="0" applyFont="1" applyProtection="1"/>
    <xf numFmtId="44" fontId="28" fillId="0" borderId="0" xfId="0" applyNumberFormat="1" applyFont="1" applyFill="1" applyBorder="1" applyProtection="1"/>
    <xf numFmtId="0" fontId="29" fillId="0" borderId="0" xfId="4" applyFont="1" applyAlignment="1" applyProtection="1">
      <alignment wrapText="1"/>
    </xf>
    <xf numFmtId="0" fontId="6" fillId="0" borderId="0" xfId="0" applyFont="1" applyAlignment="1">
      <alignment horizontal="center"/>
    </xf>
    <xf numFmtId="43" fontId="16" fillId="0" borderId="0" xfId="1" applyFont="1" applyFill="1" applyAlignment="1" applyProtection="1">
      <alignment horizontal="center"/>
    </xf>
    <xf numFmtId="0" fontId="30" fillId="0" borderId="0" xfId="4" applyFont="1" applyProtection="1"/>
    <xf numFmtId="0" fontId="6" fillId="0" borderId="0" xfId="0" applyFont="1" applyProtection="1"/>
    <xf numFmtId="0" fontId="16" fillId="0" borderId="0" xfId="8" applyFont="1"/>
    <xf numFmtId="0" fontId="30" fillId="0" borderId="0" xfId="4" applyFont="1" applyFill="1" applyProtection="1"/>
    <xf numFmtId="0" fontId="15" fillId="0" borderId="0" xfId="0" applyFont="1" applyAlignment="1" applyProtection="1">
      <alignment horizontal="center"/>
    </xf>
    <xf numFmtId="0" fontId="6" fillId="0" borderId="0" xfId="0" applyFont="1" applyAlignment="1" applyProtection="1">
      <alignment horizontal="center" vertical="center"/>
    </xf>
    <xf numFmtId="0" fontId="6" fillId="0" borderId="0" xfId="0" applyFont="1" applyAlignment="1" applyProtection="1">
      <alignment horizontal="center"/>
    </xf>
    <xf numFmtId="0" fontId="16" fillId="0" borderId="0" xfId="0" applyFont="1" applyAlignment="1" applyProtection="1">
      <alignment horizontal="center" wrapText="1"/>
    </xf>
    <xf numFmtId="0" fontId="16" fillId="0" borderId="0" xfId="0" applyFont="1" applyAlignment="1" applyProtection="1">
      <alignment horizontal="center"/>
    </xf>
    <xf numFmtId="0" fontId="6" fillId="7" borderId="1" xfId="0" applyFont="1" applyFill="1" applyBorder="1" applyAlignment="1" applyProtection="1">
      <alignment horizontal="center"/>
    </xf>
    <xf numFmtId="0" fontId="6" fillId="7" borderId="1" xfId="0" applyFont="1" applyFill="1" applyBorder="1" applyProtection="1"/>
    <xf numFmtId="0" fontId="6" fillId="7" borderId="1" xfId="0" applyFont="1" applyFill="1" applyBorder="1" applyAlignment="1" applyProtection="1">
      <alignment horizontal="left" wrapText="1"/>
    </xf>
    <xf numFmtId="0" fontId="0" fillId="0" borderId="1" xfId="0" applyBorder="1" applyAlignment="1" applyProtection="1">
      <alignment horizontal="center"/>
    </xf>
    <xf numFmtId="0" fontId="0" fillId="0" borderId="1" xfId="0" applyBorder="1" applyAlignment="1" applyProtection="1">
      <alignment wrapText="1"/>
    </xf>
    <xf numFmtId="0" fontId="0" fillId="3" borderId="1" xfId="0" applyFill="1" applyBorder="1" applyAlignment="1" applyProtection="1">
      <alignment wrapText="1"/>
      <protection locked="0"/>
    </xf>
    <xf numFmtId="44" fontId="0" fillId="3" borderId="1" xfId="2" applyFont="1" applyFill="1" applyBorder="1" applyProtection="1">
      <protection locked="0"/>
    </xf>
    <xf numFmtId="44" fontId="0" fillId="0" borderId="1" xfId="2" applyFont="1" applyBorder="1" applyProtection="1">
      <protection locked="0"/>
    </xf>
    <xf numFmtId="0" fontId="0" fillId="0" borderId="1" xfId="0" applyBorder="1" applyProtection="1">
      <protection locked="0"/>
    </xf>
    <xf numFmtId="10" fontId="0" fillId="0" borderId="1" xfId="3" applyNumberFormat="1" applyFont="1" applyBorder="1" applyProtection="1"/>
    <xf numFmtId="44" fontId="0" fillId="0" borderId="1" xfId="2" applyFont="1" applyBorder="1" applyProtection="1"/>
    <xf numFmtId="44" fontId="0" fillId="0" borderId="0" xfId="0" applyNumberFormat="1" applyProtection="1"/>
    <xf numFmtId="0" fontId="0" fillId="0" borderId="1" xfId="0" applyBorder="1" applyAlignment="1" applyProtection="1">
      <alignment horizontal="center" wrapText="1"/>
    </xf>
    <xf numFmtId="43" fontId="0" fillId="2" borderId="0" xfId="1" applyFont="1" applyFill="1"/>
    <xf numFmtId="164" fontId="0" fillId="2" borderId="0" xfId="0" applyNumberFormat="1" applyFill="1"/>
    <xf numFmtId="164" fontId="0" fillId="3" borderId="0" xfId="0" applyNumberFormat="1" applyFill="1"/>
    <xf numFmtId="0" fontId="0" fillId="0" borderId="0" xfId="0" applyAlignment="1" applyProtection="1">
      <alignment horizontal="center" wrapText="1"/>
    </xf>
    <xf numFmtId="167" fontId="0" fillId="0" borderId="0" xfId="1" applyNumberFormat="1" applyFont="1" applyProtection="1">
      <protection locked="0"/>
    </xf>
    <xf numFmtId="167" fontId="0" fillId="0" borderId="0" xfId="1" applyNumberFormat="1" applyFont="1" applyProtection="1"/>
    <xf numFmtId="0" fontId="0" fillId="0" borderId="0" xfId="0" applyAlignment="1" applyProtection="1">
      <alignment horizontal="center"/>
    </xf>
    <xf numFmtId="43" fontId="0" fillId="0" borderId="0" xfId="1" applyFont="1" applyAlignment="1" applyProtection="1">
      <alignment horizontal="center"/>
    </xf>
    <xf numFmtId="0" fontId="0" fillId="8" borderId="0" xfId="0" applyFill="1" applyAlignment="1" applyProtection="1">
      <alignment horizontal="center" wrapText="1"/>
    </xf>
    <xf numFmtId="43" fontId="0" fillId="8" borderId="0" xfId="1" applyFont="1" applyFill="1" applyProtection="1">
      <protection locked="0"/>
    </xf>
    <xf numFmtId="0" fontId="6" fillId="0" borderId="0" xfId="0" applyFont="1" applyProtection="1">
      <protection locked="0"/>
    </xf>
    <xf numFmtId="0" fontId="16" fillId="0" borderId="0" xfId="0" applyFont="1" applyAlignment="1" applyProtection="1">
      <alignment wrapText="1"/>
    </xf>
    <xf numFmtId="167" fontId="0" fillId="3" borderId="0" xfId="1" applyNumberFormat="1" applyFont="1" applyFill="1" applyProtection="1">
      <protection locked="0"/>
    </xf>
    <xf numFmtId="43" fontId="0" fillId="0" borderId="1" xfId="1" applyFont="1" applyBorder="1" applyProtection="1"/>
    <xf numFmtId="0" fontId="4" fillId="0" borderId="0" xfId="0" applyFont="1" applyBorder="1" applyAlignment="1" applyProtection="1">
      <alignment wrapText="1"/>
    </xf>
    <xf numFmtId="43" fontId="0" fillId="0" borderId="2" xfId="1" applyFont="1" applyBorder="1" applyProtection="1"/>
    <xf numFmtId="167" fontId="0" fillId="0" borderId="2" xfId="1" applyNumberFormat="1" applyFont="1" applyBorder="1" applyProtection="1"/>
    <xf numFmtId="43" fontId="0" fillId="0" borderId="10" xfId="1" applyFont="1" applyBorder="1" applyProtection="1"/>
    <xf numFmtId="167" fontId="0" fillId="0" borderId="1" xfId="1" applyNumberFormat="1" applyFont="1" applyBorder="1" applyProtection="1">
      <protection locked="0"/>
    </xf>
    <xf numFmtId="167" fontId="0" fillId="0" borderId="1" xfId="1" applyNumberFormat="1" applyFont="1" applyBorder="1" applyProtection="1"/>
    <xf numFmtId="43" fontId="0" fillId="11" borderId="0" xfId="1" applyFont="1" applyFill="1" applyProtection="1"/>
    <xf numFmtId="167" fontId="4" fillId="3" borderId="0" xfId="1" applyNumberFormat="1" applyFont="1" applyFill="1" applyAlignment="1" applyProtection="1">
      <protection locked="0"/>
    </xf>
    <xf numFmtId="0" fontId="0" fillId="14" borderId="0" xfId="0" applyFill="1" applyProtection="1">
      <protection locked="0"/>
    </xf>
    <xf numFmtId="0" fontId="0" fillId="14" borderId="0" xfId="0" applyFill="1" applyProtection="1"/>
    <xf numFmtId="167" fontId="4" fillId="3" borderId="0" xfId="1" applyNumberFormat="1" applyFont="1" applyFill="1" applyProtection="1">
      <protection locked="0"/>
    </xf>
    <xf numFmtId="0" fontId="8" fillId="0" borderId="0" xfId="0" applyFont="1" applyProtection="1"/>
    <xf numFmtId="43" fontId="8" fillId="0" borderId="0" xfId="1" applyFont="1" applyProtection="1">
      <protection locked="0"/>
    </xf>
    <xf numFmtId="0" fontId="15" fillId="0" borderId="0" xfId="0" applyFont="1" applyProtection="1"/>
    <xf numFmtId="43" fontId="8" fillId="3" borderId="0" xfId="1" applyFont="1" applyFill="1" applyProtection="1">
      <protection locked="0"/>
    </xf>
    <xf numFmtId="43" fontId="8" fillId="0" borderId="0" xfId="1" applyFont="1" applyProtection="1"/>
    <xf numFmtId="43" fontId="0" fillId="11" borderId="0" xfId="1" applyFont="1" applyFill="1" applyBorder="1" applyProtection="1"/>
    <xf numFmtId="43" fontId="0" fillId="0" borderId="0" xfId="1" applyFont="1" applyFill="1" applyBorder="1" applyProtection="1"/>
    <xf numFmtId="43" fontId="8" fillId="0" borderId="0" xfId="1" applyFont="1" applyBorder="1" applyProtection="1"/>
    <xf numFmtId="43" fontId="8" fillId="0" borderId="9" xfId="1" applyFont="1" applyBorder="1" applyProtection="1"/>
    <xf numFmtId="43" fontId="3" fillId="0" borderId="0" xfId="1" applyFont="1" applyProtection="1"/>
    <xf numFmtId="43" fontId="6" fillId="0" borderId="0" xfId="1" applyFont="1" applyProtection="1"/>
    <xf numFmtId="43" fontId="15" fillId="0" borderId="0" xfId="1" applyFont="1" applyAlignment="1" applyProtection="1">
      <alignment horizontal="center" wrapText="1"/>
    </xf>
    <xf numFmtId="43" fontId="7" fillId="3" borderId="0" xfId="1" applyFont="1" applyFill="1" applyAlignment="1" applyProtection="1">
      <alignment horizontal="center"/>
    </xf>
    <xf numFmtId="43" fontId="7" fillId="0" borderId="0" xfId="1" applyFont="1" applyFill="1" applyAlignment="1" applyProtection="1">
      <alignment horizontal="center"/>
    </xf>
    <xf numFmtId="43" fontId="2" fillId="11" borderId="0" xfId="1" applyFont="1" applyFill="1" applyBorder="1" applyProtection="1"/>
    <xf numFmtId="43" fontId="2" fillId="0" borderId="0" xfId="1" applyFont="1" applyFill="1" applyBorder="1" applyProtection="1"/>
    <xf numFmtId="43" fontId="2" fillId="8" borderId="0" xfId="1" applyFont="1" applyFill="1" applyProtection="1"/>
    <xf numFmtId="43" fontId="21" fillId="0" borderId="0" xfId="1" applyFont="1" applyProtection="1"/>
    <xf numFmtId="0" fontId="33" fillId="0" borderId="0" xfId="0" applyFont="1" applyProtection="1"/>
    <xf numFmtId="43" fontId="2" fillId="0" borderId="9" xfId="1" applyFont="1" applyBorder="1" applyProtection="1"/>
    <xf numFmtId="43" fontId="0" fillId="0" borderId="9" xfId="1" applyFont="1" applyBorder="1" applyProtection="1"/>
    <xf numFmtId="43" fontId="15" fillId="0" borderId="11" xfId="1" applyFont="1" applyFill="1" applyBorder="1" applyProtection="1"/>
    <xf numFmtId="43" fontId="8" fillId="2" borderId="0" xfId="1" applyFont="1" applyFill="1" applyProtection="1"/>
    <xf numFmtId="43" fontId="26" fillId="0" borderId="0" xfId="1" applyFont="1" applyProtection="1"/>
    <xf numFmtId="9" fontId="26" fillId="0" borderId="0" xfId="3" applyFont="1" applyProtection="1"/>
    <xf numFmtId="43" fontId="16" fillId="0" borderId="0" xfId="1" applyFont="1" applyProtection="1"/>
    <xf numFmtId="9" fontId="16" fillId="0" borderId="0" xfId="3" applyFont="1" applyProtection="1"/>
    <xf numFmtId="43" fontId="0" fillId="14" borderId="0" xfId="1" applyFont="1" applyFill="1" applyProtection="1"/>
    <xf numFmtId="43" fontId="0" fillId="8" borderId="0" xfId="1" applyFont="1" applyFill="1" applyProtection="1"/>
    <xf numFmtId="0" fontId="0" fillId="13" borderId="0" xfId="0" applyFill="1" applyProtection="1"/>
    <xf numFmtId="43" fontId="0" fillId="13" borderId="0" xfId="1" applyFont="1" applyFill="1" applyProtection="1"/>
    <xf numFmtId="0" fontId="0" fillId="0" borderId="0" xfId="0" applyBorder="1" applyAlignment="1" applyProtection="1">
      <alignment horizontal="center"/>
    </xf>
    <xf numFmtId="0" fontId="8" fillId="0" borderId="0" xfId="4" applyFont="1" applyAlignment="1" applyProtection="1">
      <alignment horizontal="center"/>
    </xf>
    <xf numFmtId="0" fontId="4" fillId="0" borderId="0" xfId="0" applyFont="1" applyProtection="1"/>
    <xf numFmtId="43" fontId="4" fillId="0" borderId="0" xfId="1" applyFont="1" applyProtection="1"/>
    <xf numFmtId="167" fontId="4" fillId="0" borderId="0" xfId="1" applyNumberFormat="1" applyFont="1" applyProtection="1"/>
    <xf numFmtId="0" fontId="4" fillId="0" borderId="0" xfId="0" applyFont="1" applyBorder="1" applyAlignment="1" applyProtection="1">
      <alignment horizontal="left"/>
    </xf>
    <xf numFmtId="0" fontId="4" fillId="0" borderId="0" xfId="0" applyFont="1" applyBorder="1" applyAlignment="1" applyProtection="1"/>
    <xf numFmtId="43" fontId="8" fillId="8" borderId="0" xfId="1" applyFont="1" applyFill="1" applyProtection="1"/>
    <xf numFmtId="43" fontId="34" fillId="0" borderId="0" xfId="1" applyFont="1" applyFill="1" applyBorder="1" applyProtection="1"/>
    <xf numFmtId="43" fontId="4" fillId="0" borderId="0" xfId="1" applyFont="1" applyBorder="1" applyAlignment="1" applyProtection="1">
      <alignment wrapText="1"/>
    </xf>
    <xf numFmtId="43" fontId="4" fillId="0" borderId="0" xfId="1" applyFont="1" applyBorder="1" applyAlignment="1" applyProtection="1"/>
    <xf numFmtId="43" fontId="4" fillId="3" borderId="0" xfId="1" applyFont="1" applyFill="1" applyProtection="1">
      <protection locked="0"/>
    </xf>
    <xf numFmtId="43" fontId="8" fillId="0" borderId="9" xfId="1" applyFont="1" applyFill="1" applyBorder="1" applyProtection="1"/>
    <xf numFmtId="43" fontId="8" fillId="0" borderId="11" xfId="1" applyFont="1" applyFill="1" applyBorder="1" applyProtection="1"/>
    <xf numFmtId="0" fontId="2" fillId="3" borderId="1" xfId="4" applyFont="1" applyFill="1" applyBorder="1" applyProtection="1">
      <protection locked="0"/>
    </xf>
    <xf numFmtId="0" fontId="16" fillId="0" borderId="0" xfId="4" applyFont="1" applyProtection="1"/>
    <xf numFmtId="0" fontId="32" fillId="0" borderId="0" xfId="0" applyFont="1" applyProtection="1"/>
    <xf numFmtId="43" fontId="0" fillId="0" borderId="0" xfId="0" applyNumberFormat="1" applyProtection="1"/>
    <xf numFmtId="43" fontId="33" fillId="0" borderId="0" xfId="1" applyFont="1" applyProtection="1"/>
    <xf numFmtId="43" fontId="4" fillId="11" borderId="0" xfId="1" applyFont="1" applyFill="1" applyAlignment="1" applyProtection="1"/>
    <xf numFmtId="168" fontId="12" fillId="5" borderId="6" xfId="14" applyNumberFormat="1" applyFill="1" applyBorder="1" applyProtection="1"/>
    <xf numFmtId="1" fontId="12" fillId="5" borderId="6" xfId="14" applyFill="1" applyBorder="1" applyProtection="1"/>
    <xf numFmtId="165" fontId="12" fillId="5" borderId="0" xfId="11" applyProtection="1"/>
    <xf numFmtId="0" fontId="16" fillId="0" borderId="0" xfId="8" applyFont="1" applyProtection="1"/>
    <xf numFmtId="10" fontId="0" fillId="0" borderId="1" xfId="3" applyNumberFormat="1" applyFont="1" applyBorder="1" applyProtection="1">
      <protection locked="0"/>
    </xf>
    <xf numFmtId="44" fontId="0" fillId="0" borderId="0" xfId="0" applyNumberFormat="1" applyProtection="1">
      <protection locked="0"/>
    </xf>
    <xf numFmtId="0" fontId="6" fillId="0" borderId="0" xfId="4" applyFont="1" applyProtection="1">
      <protection locked="0"/>
    </xf>
    <xf numFmtId="43" fontId="6" fillId="0" borderId="0" xfId="1" applyFont="1" applyAlignment="1" applyProtection="1">
      <alignment horizontal="center" wrapText="1"/>
      <protection locked="0"/>
    </xf>
    <xf numFmtId="0" fontId="6" fillId="0" borderId="0" xfId="4" applyFont="1" applyAlignment="1" applyProtection="1">
      <alignment horizontal="center" wrapText="1"/>
      <protection locked="0"/>
    </xf>
    <xf numFmtId="0" fontId="6" fillId="0" borderId="0" xfId="4" applyFont="1" applyAlignment="1" applyProtection="1">
      <alignment horizontal="center"/>
      <protection locked="0"/>
    </xf>
    <xf numFmtId="0" fontId="0" fillId="0" borderId="1" xfId="0" applyFont="1" applyFill="1" applyBorder="1" applyAlignment="1">
      <alignment horizontal="center" wrapText="1"/>
    </xf>
    <xf numFmtId="0" fontId="18" fillId="0" borderId="0" xfId="4" applyFont="1" applyAlignment="1" applyProtection="1">
      <alignment horizontal="center" wrapText="1"/>
    </xf>
    <xf numFmtId="43" fontId="16" fillId="12" borderId="0" xfId="1" applyFont="1" applyFill="1" applyAlignment="1" applyProtection="1">
      <alignment horizontal="center"/>
    </xf>
    <xf numFmtId="0" fontId="16" fillId="0" borderId="0" xfId="0" applyFont="1" applyAlignment="1" applyProtection="1">
      <alignment horizontal="left"/>
    </xf>
    <xf numFmtId="0" fontId="4" fillId="0" borderId="0" xfId="0" applyFont="1" applyBorder="1" applyAlignment="1" applyProtection="1">
      <alignment horizontal="left" wrapText="1"/>
    </xf>
    <xf numFmtId="0" fontId="4" fillId="0" borderId="0" xfId="0" applyFont="1" applyBorder="1" applyAlignment="1" applyProtection="1">
      <alignment horizontal="left"/>
    </xf>
    <xf numFmtId="0" fontId="6" fillId="0" borderId="0" xfId="0" applyFont="1" applyAlignment="1" applyProtection="1">
      <alignment horizontal="left" wrapText="1"/>
    </xf>
    <xf numFmtId="0" fontId="16" fillId="0" borderId="0" xfId="0" applyFont="1" applyAlignment="1" applyProtection="1">
      <alignment horizontal="left" wrapText="1"/>
    </xf>
    <xf numFmtId="0" fontId="11" fillId="0" borderId="6" xfId="10">
      <alignment vertical="center"/>
    </xf>
    <xf numFmtId="0" fontId="11" fillId="0" borderId="7" xfId="10" applyBorder="1">
      <alignment vertical="center"/>
    </xf>
    <xf numFmtId="0" fontId="12" fillId="3" borderId="6" xfId="17" applyFill="1" applyProtection="1">
      <alignment horizontal="right"/>
      <protection locked="0"/>
    </xf>
    <xf numFmtId="0" fontId="0" fillId="0" borderId="0" xfId="0" applyAlignment="1">
      <alignment horizontal="center" wrapText="1"/>
    </xf>
  </cellXfs>
  <cellStyles count="28">
    <cellStyle name="Amount" xfId="11" xr:uid="{C5596BB6-2811-4139-BF76-FF7E6BFA8DF8}"/>
    <cellStyle name="Comma" xfId="1" builtinId="3"/>
    <cellStyle name="Comma [0] 2" xfId="26" xr:uid="{D6039415-9421-487E-8A59-C7DAE683DBAE}"/>
    <cellStyle name="Comma 2" xfId="5" xr:uid="{70BA0D2D-D471-4F97-A86F-3B23FCBCD9DD}"/>
    <cellStyle name="Comma 3" xfId="25" xr:uid="{BA933C31-D7ED-4E08-90CE-47795D58C69D}"/>
    <cellStyle name="Currency" xfId="2" builtinId="4"/>
    <cellStyle name="Currency [0] 2" xfId="24" xr:uid="{FFA1B2F4-1C10-4F92-817B-BCC35E47E375}"/>
    <cellStyle name="Currency 2" xfId="23" xr:uid="{B0D98C22-B53B-40B6-95BF-5D2FCBC77DBB}"/>
    <cellStyle name="Date" xfId="15" xr:uid="{017B9240-F18C-42BE-A4C3-9F9844238049}"/>
    <cellStyle name="Explanatory Text 2" xfId="10" xr:uid="{CAB7EB1B-9EF6-4916-ADF8-1E6944FA12D3}"/>
    <cellStyle name="Heading 1 2" xfId="7" xr:uid="{7FB36E36-65BD-4C58-A9AB-0F6994F1397F}"/>
    <cellStyle name="Heading 2 2" xfId="9" xr:uid="{877F094B-D3EF-463B-A1B0-D5F387910EFA}"/>
    <cellStyle name="Heading 3 2" xfId="16" xr:uid="{A7DBFA90-7144-4C0D-8EC6-704533178317}"/>
    <cellStyle name="Heading 4 2" xfId="18" xr:uid="{3A5B7B9F-E02A-4477-89B5-83D68BF61906}"/>
    <cellStyle name="Heading 4 Right aligned" xfId="19" xr:uid="{3ED5DEBC-D83B-4376-8F2A-4BC8AFBE4B1F}"/>
    <cellStyle name="Hyperlink" xfId="27" xr:uid="{9653E0C9-7FB7-4C83-9A94-7FEED573C568}"/>
    <cellStyle name="Input 2" xfId="17" xr:uid="{14E333E3-2947-48EC-B67C-1B18DFDB97D9}"/>
    <cellStyle name="Loan Summary" xfId="12" xr:uid="{5ADD986C-7F2D-42ED-B3B9-6F8B6FE325DE}"/>
    <cellStyle name="Normal" xfId="0" builtinId="0"/>
    <cellStyle name="Normal 2" xfId="4" xr:uid="{3157B78B-E3AF-4B9A-A792-4D28A9CC36D1}"/>
    <cellStyle name="Normal 3" xfId="8" xr:uid="{B97668C5-AE57-476D-A39C-BEA27EA4A03E}"/>
    <cellStyle name="Normal 4" xfId="21" xr:uid="{E5948EFF-5F55-4BE8-B948-046F7827BF27}"/>
    <cellStyle name="Number" xfId="14" xr:uid="{93843E55-3D65-4ED5-84CB-437AA4D3733F}"/>
    <cellStyle name="Percent" xfId="3" builtinId="5"/>
    <cellStyle name="Percent 2" xfId="6" xr:uid="{0DA11D83-3966-4203-A6F9-D517041C1D84}"/>
    <cellStyle name="Percent 3" xfId="13" xr:uid="{94D0A435-06D6-4041-B5E7-3B4A676B2B01}"/>
    <cellStyle name="Percent 4" xfId="22" xr:uid="{7DCD9F5E-2FEE-45A2-87FE-C5D9D578E863}"/>
    <cellStyle name="Table Amount" xfId="20" xr:uid="{6D554A16-35F2-4A57-88CA-CE8D0E767D60}"/>
  </cellStyles>
  <dxfs count="39">
    <dxf>
      <fill>
        <patternFill>
          <bgColor theme="1"/>
        </patternFill>
      </fill>
    </dxf>
    <dxf>
      <fill>
        <patternFill>
          <bgColor rgb="FFFFFF00"/>
        </patternFill>
      </fill>
    </dxf>
    <dxf>
      <fill>
        <patternFill>
          <bgColor theme="1"/>
        </patternFill>
      </fill>
    </dxf>
    <dxf>
      <font>
        <color theme="0"/>
      </font>
      <fill>
        <patternFill>
          <bgColor theme="0"/>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TableStyleMedium2" defaultPivotStyle="PivotStyleLight16">
    <tableStyle name="Loan Amortization Schedule" pivot="0" count="7" xr9:uid="{6CB31EB3-5238-4464-B170-87348C5E9199}">
      <tableStyleElement type="wholeTable" dxfId="38"/>
      <tableStyleElement type="headerRow" dxfId="37"/>
      <tableStyleElement type="totalRow" dxfId="36"/>
      <tableStyleElement type="firstColumn" dxfId="35"/>
      <tableStyleElement type="lastColumn" dxfId="34"/>
      <tableStyleElement type="firstRowStripe" dxfId="33"/>
      <tableStyleElement type="firstColumnStripe" dxfId="32"/>
    </tableStyle>
    <tableStyle name="Loan Amortization Schedule 2" pivot="0" count="7" xr9:uid="{1CC9A4ED-33BC-44AA-B547-2C12F3551A80}">
      <tableStyleElement type="wholeTable" dxfId="31"/>
      <tableStyleElement type="headerRow" dxfId="30"/>
      <tableStyleElement type="totalRow" dxfId="29"/>
      <tableStyleElement type="firstColumn" dxfId="28"/>
      <tableStyleElement type="lastColumn" dxfId="27"/>
      <tableStyleElement type="firstRowStripe" dxfId="26"/>
      <tableStyleElement type="firstColumnStripe" dxfId="25"/>
    </tableStyle>
  </tableStyles>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xdr:col>
      <xdr:colOff>723246</xdr:colOff>
      <xdr:row>49</xdr:row>
      <xdr:rowOff>8667</xdr:rowOff>
    </xdr:to>
    <xdr:pic>
      <xdr:nvPicPr>
        <xdr:cNvPr id="2" name="Picture 1">
          <a:extLst>
            <a:ext uri="{FF2B5EF4-FFF2-40B4-BE49-F238E27FC236}">
              <a16:creationId xmlns:a16="http://schemas.microsoft.com/office/drawing/2014/main" id="{C066EE2B-8310-43F1-A4C7-CCE7527FD0AE}"/>
            </a:ext>
          </a:extLst>
        </xdr:cNvPr>
        <xdr:cNvPicPr>
          <a:picLocks noChangeAspect="1"/>
        </xdr:cNvPicPr>
      </xdr:nvPicPr>
      <xdr:blipFill>
        <a:blip xmlns:r="http://schemas.openxmlformats.org/officeDocument/2006/relationships" r:embed="rId1"/>
        <a:stretch>
          <a:fillRect/>
        </a:stretch>
      </xdr:blipFill>
      <xdr:spPr>
        <a:xfrm>
          <a:off x="609600" y="3429000"/>
          <a:ext cx="5228571" cy="6866667"/>
        </a:xfrm>
        <a:prstGeom prst="rect">
          <a:avLst/>
        </a:prstGeom>
      </xdr:spPr>
    </xdr:pic>
    <xdr:clientData/>
  </xdr:twoCellAnchor>
  <xdr:twoCellAnchor editAs="oneCell">
    <xdr:from>
      <xdr:col>1</xdr:col>
      <xdr:colOff>0</xdr:colOff>
      <xdr:row>51</xdr:row>
      <xdr:rowOff>0</xdr:rowOff>
    </xdr:from>
    <xdr:to>
      <xdr:col>2</xdr:col>
      <xdr:colOff>628008</xdr:colOff>
      <xdr:row>77</xdr:row>
      <xdr:rowOff>142238</xdr:rowOff>
    </xdr:to>
    <xdr:pic>
      <xdr:nvPicPr>
        <xdr:cNvPr id="3" name="Picture 2">
          <a:extLst>
            <a:ext uri="{FF2B5EF4-FFF2-40B4-BE49-F238E27FC236}">
              <a16:creationId xmlns:a16="http://schemas.microsoft.com/office/drawing/2014/main" id="{9DD3C755-65CA-4411-8176-39918F3EA8C0}"/>
            </a:ext>
          </a:extLst>
        </xdr:cNvPr>
        <xdr:cNvPicPr>
          <a:picLocks noChangeAspect="1"/>
        </xdr:cNvPicPr>
      </xdr:nvPicPr>
      <xdr:blipFill>
        <a:blip xmlns:r="http://schemas.openxmlformats.org/officeDocument/2006/relationships" r:embed="rId2"/>
        <a:stretch>
          <a:fillRect/>
        </a:stretch>
      </xdr:blipFill>
      <xdr:spPr>
        <a:xfrm>
          <a:off x="609600" y="10668000"/>
          <a:ext cx="5133333" cy="5095238"/>
        </a:xfrm>
        <a:prstGeom prst="rect">
          <a:avLst/>
        </a:prstGeom>
      </xdr:spPr>
    </xdr:pic>
    <xdr:clientData/>
  </xdr:twoCellAnchor>
  <xdr:twoCellAnchor editAs="oneCell">
    <xdr:from>
      <xdr:col>1</xdr:col>
      <xdr:colOff>0</xdr:colOff>
      <xdr:row>79</xdr:row>
      <xdr:rowOff>0</xdr:rowOff>
    </xdr:from>
    <xdr:to>
      <xdr:col>2</xdr:col>
      <xdr:colOff>532770</xdr:colOff>
      <xdr:row>115</xdr:row>
      <xdr:rowOff>56286</xdr:rowOff>
    </xdr:to>
    <xdr:pic>
      <xdr:nvPicPr>
        <xdr:cNvPr id="4" name="Picture 3">
          <a:extLst>
            <a:ext uri="{FF2B5EF4-FFF2-40B4-BE49-F238E27FC236}">
              <a16:creationId xmlns:a16="http://schemas.microsoft.com/office/drawing/2014/main" id="{33410E77-D2AA-49A1-AEE0-918942E6C2A3}"/>
            </a:ext>
          </a:extLst>
        </xdr:cNvPr>
        <xdr:cNvPicPr>
          <a:picLocks noChangeAspect="1"/>
        </xdr:cNvPicPr>
      </xdr:nvPicPr>
      <xdr:blipFill>
        <a:blip xmlns:r="http://schemas.openxmlformats.org/officeDocument/2006/relationships" r:embed="rId3"/>
        <a:stretch>
          <a:fillRect/>
        </a:stretch>
      </xdr:blipFill>
      <xdr:spPr>
        <a:xfrm>
          <a:off x="609600" y="16002000"/>
          <a:ext cx="5038095" cy="6914286"/>
        </a:xfrm>
        <a:prstGeom prst="rect">
          <a:avLst/>
        </a:prstGeom>
      </xdr:spPr>
    </xdr:pic>
    <xdr:clientData/>
  </xdr:twoCellAnchor>
  <xdr:twoCellAnchor editAs="oneCell">
    <xdr:from>
      <xdr:col>1</xdr:col>
      <xdr:colOff>104774</xdr:colOff>
      <xdr:row>115</xdr:row>
      <xdr:rowOff>121172</xdr:rowOff>
    </xdr:from>
    <xdr:to>
      <xdr:col>2</xdr:col>
      <xdr:colOff>581024</xdr:colOff>
      <xdr:row>160</xdr:row>
      <xdr:rowOff>5488</xdr:rowOff>
    </xdr:to>
    <xdr:pic>
      <xdr:nvPicPr>
        <xdr:cNvPr id="5" name="Picture 4">
          <a:extLst>
            <a:ext uri="{FF2B5EF4-FFF2-40B4-BE49-F238E27FC236}">
              <a16:creationId xmlns:a16="http://schemas.microsoft.com/office/drawing/2014/main" id="{1BF98549-B520-4C98-877C-5A50E183AC0C}"/>
            </a:ext>
          </a:extLst>
        </xdr:cNvPr>
        <xdr:cNvPicPr>
          <a:picLocks noChangeAspect="1"/>
        </xdr:cNvPicPr>
      </xdr:nvPicPr>
      <xdr:blipFill>
        <a:blip xmlns:r="http://schemas.openxmlformats.org/officeDocument/2006/relationships" r:embed="rId4"/>
        <a:stretch>
          <a:fillRect/>
        </a:stretch>
      </xdr:blipFill>
      <xdr:spPr>
        <a:xfrm>
          <a:off x="714374" y="22981172"/>
          <a:ext cx="4981575" cy="8456816"/>
        </a:xfrm>
        <a:prstGeom prst="rect">
          <a:avLst/>
        </a:prstGeom>
      </xdr:spPr>
    </xdr:pic>
    <xdr:clientData/>
  </xdr:twoCellAnchor>
  <xdr:twoCellAnchor>
    <xdr:from>
      <xdr:col>2</xdr:col>
      <xdr:colOff>638176</xdr:colOff>
      <xdr:row>111</xdr:row>
      <xdr:rowOff>38100</xdr:rowOff>
    </xdr:from>
    <xdr:to>
      <xdr:col>2</xdr:col>
      <xdr:colOff>1285876</xdr:colOff>
      <xdr:row>118</xdr:row>
      <xdr:rowOff>95250</xdr:rowOff>
    </xdr:to>
    <xdr:sp macro="" textlink="">
      <xdr:nvSpPr>
        <xdr:cNvPr id="8" name="Right Brace 7">
          <a:extLst>
            <a:ext uri="{FF2B5EF4-FFF2-40B4-BE49-F238E27FC236}">
              <a16:creationId xmlns:a16="http://schemas.microsoft.com/office/drawing/2014/main" id="{A3EB397D-3A10-489F-95F5-5E0CF56F9554}"/>
            </a:ext>
          </a:extLst>
        </xdr:cNvPr>
        <xdr:cNvSpPr/>
      </xdr:nvSpPr>
      <xdr:spPr>
        <a:xfrm>
          <a:off x="5753101" y="22136100"/>
          <a:ext cx="647700" cy="13906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4</xdr:col>
      <xdr:colOff>714375</xdr:colOff>
      <xdr:row>12</xdr:row>
      <xdr:rowOff>133350</xdr:rowOff>
    </xdr:from>
    <xdr:to>
      <xdr:col>5</xdr:col>
      <xdr:colOff>200025</xdr:colOff>
      <xdr:row>24</xdr:row>
      <xdr:rowOff>171450</xdr:rowOff>
    </xdr:to>
    <xdr:cxnSp macro="">
      <xdr:nvCxnSpPr>
        <xdr:cNvPr id="7" name="Straight Arrow Connector 6">
          <a:extLst>
            <a:ext uri="{FF2B5EF4-FFF2-40B4-BE49-F238E27FC236}">
              <a16:creationId xmlns:a16="http://schemas.microsoft.com/office/drawing/2014/main" id="{3CB860C4-2082-4CCB-8A6D-AD42AF667030}"/>
            </a:ext>
          </a:extLst>
        </xdr:cNvPr>
        <xdr:cNvCxnSpPr/>
      </xdr:nvCxnSpPr>
      <xdr:spPr>
        <a:xfrm flipH="1">
          <a:off x="10467975" y="4124325"/>
          <a:ext cx="752475" cy="2324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iette/Desktop/COVID19%20GOVT%20RESPONSE/Loan%20Forgiveness/MA%20NOTES%20-%20AD_SBA%20Loan%20-%20CARES%20Act%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iette_SHEP18E\AppData\Local\Microsoft\Windows\INetCache\Content.Outlook\RM6FM1D8\Weekly-PPP-Forgiveness-Worksheet-for-Employers-V2-4-27-2020%20(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and Forgiveness Worksheet"/>
      <sheetName val="orig loan"/>
      <sheetName val="8 weeks after disbursement"/>
      <sheetName val="Loan Schedule"/>
      <sheetName val="MA NOTES - AD_SBA Loan - CARES "/>
    </sheetNames>
    <sheetDataSet>
      <sheetData sheetId="0"/>
      <sheetData sheetId="1" refreshError="1"/>
      <sheetData sheetId="2"/>
      <sheetData sheetId="3">
        <row r="1">
          <cell r="B1" t="str">
            <v>LOAN AMORTIZATION SCHEDULE</v>
          </cell>
        </row>
        <row r="5">
          <cell r="E5">
            <v>116219.82826617826</v>
          </cell>
          <cell r="I5">
            <v>4893.0965462339173</v>
          </cell>
        </row>
        <row r="6">
          <cell r="E6">
            <v>0.01</v>
          </cell>
          <cell r="I6">
            <v>24</v>
          </cell>
        </row>
        <row r="7">
          <cell r="E7">
            <v>2</v>
          </cell>
        </row>
        <row r="8">
          <cell r="E8">
            <v>12</v>
          </cell>
        </row>
        <row r="9">
          <cell r="E9">
            <v>44013</v>
          </cell>
        </row>
        <row r="13">
          <cell r="B13" t="str">
            <v>PMT NO</v>
          </cell>
          <cell r="C13" t="str">
            <v>PAYMENT DATE</v>
          </cell>
          <cell r="D13" t="str">
            <v>BEGINNING BALANCE</v>
          </cell>
          <cell r="E13" t="str">
            <v>SCHEDULED PAYMENT</v>
          </cell>
          <cell r="F13" t="str">
            <v>EXTRA PAYMENT</v>
          </cell>
          <cell r="G13" t="str">
            <v>TOTAL PAYMENT</v>
          </cell>
          <cell r="H13" t="str">
            <v>PRINCIPAL</v>
          </cell>
          <cell r="I13" t="str">
            <v>INTEREST</v>
          </cell>
          <cell r="J13" t="str">
            <v>ENDING BALANCE</v>
          </cell>
          <cell r="K13" t="str">
            <v>CUMULATIVE INTEREST</v>
          </cell>
        </row>
        <row r="14">
          <cell r="B14">
            <v>1</v>
          </cell>
        </row>
        <row r="15">
          <cell r="B15">
            <v>2</v>
          </cell>
        </row>
        <row r="16">
          <cell r="B16">
            <v>3</v>
          </cell>
        </row>
        <row r="17">
          <cell r="B17">
            <v>4</v>
          </cell>
        </row>
        <row r="18">
          <cell r="B18">
            <v>5</v>
          </cell>
        </row>
        <row r="19">
          <cell r="B19">
            <v>6</v>
          </cell>
        </row>
        <row r="20">
          <cell r="B20">
            <v>7</v>
          </cell>
        </row>
        <row r="21">
          <cell r="B21">
            <v>8</v>
          </cell>
        </row>
        <row r="22">
          <cell r="B22">
            <v>9</v>
          </cell>
        </row>
        <row r="23">
          <cell r="B23">
            <v>10</v>
          </cell>
        </row>
        <row r="24">
          <cell r="B24">
            <v>11</v>
          </cell>
        </row>
        <row r="25">
          <cell r="B25">
            <v>12</v>
          </cell>
        </row>
        <row r="26">
          <cell r="B26">
            <v>13</v>
          </cell>
        </row>
        <row r="27">
          <cell r="B27">
            <v>14</v>
          </cell>
        </row>
        <row r="28">
          <cell r="B28">
            <v>15</v>
          </cell>
        </row>
        <row r="29">
          <cell r="B29">
            <v>16</v>
          </cell>
        </row>
        <row r="30">
          <cell r="B30">
            <v>17</v>
          </cell>
        </row>
        <row r="31">
          <cell r="B31">
            <v>18</v>
          </cell>
        </row>
        <row r="32">
          <cell r="B32">
            <v>19</v>
          </cell>
        </row>
        <row r="33">
          <cell r="B33">
            <v>20</v>
          </cell>
        </row>
        <row r="34">
          <cell r="B34">
            <v>21</v>
          </cell>
        </row>
        <row r="35">
          <cell r="B35">
            <v>22</v>
          </cell>
        </row>
        <row r="36">
          <cell r="B36">
            <v>23</v>
          </cell>
        </row>
        <row r="37">
          <cell r="B37">
            <v>24</v>
          </cell>
        </row>
        <row r="38">
          <cell r="B38" t="str">
            <v/>
          </cell>
        </row>
        <row r="39">
          <cell r="B39" t="str">
            <v/>
          </cell>
        </row>
        <row r="40">
          <cell r="B40" t="str">
            <v/>
          </cell>
        </row>
        <row r="41">
          <cell r="B41" t="str">
            <v/>
          </cell>
        </row>
        <row r="42">
          <cell r="B42" t="str">
            <v/>
          </cell>
        </row>
        <row r="43">
          <cell r="B43" t="str">
            <v/>
          </cell>
        </row>
        <row r="44">
          <cell r="B44" t="str">
            <v/>
          </cell>
        </row>
        <row r="45">
          <cell r="B45" t="str">
            <v/>
          </cell>
        </row>
        <row r="46">
          <cell r="B46" t="str">
            <v/>
          </cell>
        </row>
        <row r="47">
          <cell r="B47" t="str">
            <v/>
          </cell>
        </row>
        <row r="48">
          <cell r="B48" t="str">
            <v/>
          </cell>
        </row>
        <row r="49">
          <cell r="B49" t="str">
            <v/>
          </cell>
        </row>
        <row r="50">
          <cell r="B50" t="str">
            <v/>
          </cell>
        </row>
        <row r="51">
          <cell r="B51" t="str">
            <v/>
          </cell>
        </row>
        <row r="52">
          <cell r="B52" t="str">
            <v/>
          </cell>
        </row>
        <row r="53">
          <cell r="B53" t="str">
            <v/>
          </cell>
        </row>
        <row r="54">
          <cell r="B54" t="str">
            <v/>
          </cell>
        </row>
        <row r="55">
          <cell r="B55" t="str">
            <v/>
          </cell>
        </row>
        <row r="56">
          <cell r="B56" t="str">
            <v/>
          </cell>
        </row>
        <row r="57">
          <cell r="B57" t="str">
            <v/>
          </cell>
        </row>
        <row r="58">
          <cell r="B58" t="str">
            <v/>
          </cell>
        </row>
        <row r="59">
          <cell r="B59" t="str">
            <v/>
          </cell>
        </row>
        <row r="60">
          <cell r="B60" t="str">
            <v/>
          </cell>
        </row>
        <row r="61">
          <cell r="B61" t="str">
            <v/>
          </cell>
        </row>
        <row r="62">
          <cell r="B62" t="str">
            <v/>
          </cell>
        </row>
        <row r="63">
          <cell r="B63" t="str">
            <v/>
          </cell>
        </row>
        <row r="64">
          <cell r="B64" t="str">
            <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row r="74">
          <cell r="B74" t="str">
            <v/>
          </cell>
        </row>
        <row r="75">
          <cell r="B75" t="str">
            <v/>
          </cell>
        </row>
        <row r="76">
          <cell r="B76" t="str">
            <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99">
          <cell r="B99"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row r="201">
          <cell r="B201" t="str">
            <v/>
          </cell>
        </row>
        <row r="202">
          <cell r="B202" t="str">
            <v/>
          </cell>
        </row>
        <row r="203">
          <cell r="B203" t="str">
            <v/>
          </cell>
        </row>
        <row r="204">
          <cell r="B204" t="str">
            <v/>
          </cell>
        </row>
        <row r="205">
          <cell r="B205" t="str">
            <v/>
          </cell>
        </row>
        <row r="206">
          <cell r="B206" t="str">
            <v/>
          </cell>
        </row>
        <row r="207">
          <cell r="B207" t="str">
            <v/>
          </cell>
        </row>
        <row r="208">
          <cell r="B208" t="str">
            <v/>
          </cell>
        </row>
        <row r="209">
          <cell r="B209" t="str">
            <v/>
          </cell>
        </row>
        <row r="210">
          <cell r="B210" t="str">
            <v/>
          </cell>
        </row>
        <row r="211">
          <cell r="B211" t="str">
            <v/>
          </cell>
        </row>
        <row r="212">
          <cell r="B212" t="str">
            <v/>
          </cell>
        </row>
        <row r="213">
          <cell r="B213" t="str">
            <v/>
          </cell>
        </row>
        <row r="214">
          <cell r="B214" t="str">
            <v/>
          </cell>
        </row>
        <row r="215">
          <cell r="B215" t="str">
            <v/>
          </cell>
        </row>
        <row r="216">
          <cell r="B216" t="str">
            <v/>
          </cell>
        </row>
        <row r="217">
          <cell r="B217" t="str">
            <v/>
          </cell>
        </row>
        <row r="218">
          <cell r="B218" t="str">
            <v/>
          </cell>
        </row>
        <row r="219">
          <cell r="B219" t="str">
            <v/>
          </cell>
        </row>
        <row r="220">
          <cell r="B220" t="str">
            <v/>
          </cell>
        </row>
        <row r="221">
          <cell r="B221" t="str">
            <v/>
          </cell>
        </row>
        <row r="222">
          <cell r="B222" t="str">
            <v/>
          </cell>
        </row>
        <row r="223">
          <cell r="B223" t="str">
            <v/>
          </cell>
        </row>
        <row r="224">
          <cell r="B224" t="str">
            <v/>
          </cell>
        </row>
        <row r="225">
          <cell r="B225" t="str">
            <v/>
          </cell>
        </row>
        <row r="226">
          <cell r="B226" t="str">
            <v/>
          </cell>
        </row>
        <row r="227">
          <cell r="B227" t="str">
            <v/>
          </cell>
        </row>
        <row r="228">
          <cell r="B228" t="str">
            <v/>
          </cell>
        </row>
        <row r="229">
          <cell r="B229" t="str">
            <v/>
          </cell>
        </row>
        <row r="230">
          <cell r="B230" t="str">
            <v/>
          </cell>
        </row>
        <row r="231">
          <cell r="B231" t="str">
            <v/>
          </cell>
        </row>
        <row r="232">
          <cell r="B232" t="str">
            <v/>
          </cell>
        </row>
        <row r="233">
          <cell r="B233" t="str">
            <v/>
          </cell>
        </row>
        <row r="234">
          <cell r="B234" t="str">
            <v/>
          </cell>
        </row>
        <row r="235">
          <cell r="B235" t="str">
            <v/>
          </cell>
        </row>
        <row r="236">
          <cell r="B236" t="str">
            <v/>
          </cell>
        </row>
        <row r="237">
          <cell r="B237" t="str">
            <v/>
          </cell>
        </row>
        <row r="238">
          <cell r="B238" t="str">
            <v/>
          </cell>
        </row>
        <row r="239">
          <cell r="B239" t="str">
            <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2">
          <cell r="B352" t="str">
            <v/>
          </cell>
        </row>
        <row r="353">
          <cell r="B353" t="str">
            <v/>
          </cell>
        </row>
        <row r="354">
          <cell r="B354" t="str">
            <v/>
          </cell>
        </row>
        <row r="355">
          <cell r="B355" t="str">
            <v/>
          </cell>
        </row>
        <row r="356">
          <cell r="B356" t="str">
            <v/>
          </cell>
        </row>
        <row r="357">
          <cell r="B357" t="str">
            <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row r="368">
          <cell r="B368" t="str">
            <v/>
          </cell>
        </row>
        <row r="369">
          <cell r="B369" t="str">
            <v/>
          </cell>
        </row>
        <row r="370">
          <cell r="B370" t="str">
            <v/>
          </cell>
        </row>
        <row r="371">
          <cell r="B371" t="str">
            <v/>
          </cell>
        </row>
        <row r="372">
          <cell r="B372" t="str">
            <v/>
          </cell>
        </row>
        <row r="373">
          <cell r="B37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troduction"/>
      <sheetName val="Significant Assumptions"/>
      <sheetName val="Instructions"/>
      <sheetName val="Forgivable Cost Base"/>
      <sheetName val="STEP 1 Limit - FTE Calcs"/>
      <sheetName val="STEP 2 Limit - EE Comp"/>
      <sheetName val="STEP 3 Actual - EE Comp"/>
      <sheetName val="Summary Results"/>
      <sheetName val="Calendar Calcs"/>
      <sheetName val="calc"/>
      <sheetName val="Actual Allocation Cal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B995-4A8A-4B68-884D-F14985202DCD}" name="PaymentSchedule3" displayName="PaymentSchedule3" ref="B12:K372" totalsRowShown="0" headerRowCellStyle="Amount">
  <tableColumns count="10">
    <tableColumn id="1" xr3:uid="{00000000-0010-0000-0000-000001000000}" name="PMT NO" dataCellStyle="Number">
      <calculatedColumnFormula>IF(LoanIsGood,IF(ROW()-ROW(PaymentSchedule3[[#Headers],[PMT NO]])&gt;ScheduledNumberOfPayments,"",ROW()-ROW(PaymentSchedule3[[#Headers],[PMT NO]])),"")</calculatedColumnFormula>
    </tableColumn>
    <tableColumn id="2" xr3:uid="{00000000-0010-0000-0000-000002000000}" name="PAYMENT DATE" dataCellStyle="Date">
      <calculatedColumnFormula>IF(PaymentSchedule3[[#This Row],[PMT NO]]&lt;&gt;"",EOMONTH(LoanStartDate,ROW(PaymentSchedule3[[#This Row],[PMT NO]])-ROW(PaymentSchedule3[[#Headers],[PMT NO]])-2)+DAY(LoanStartDate),"")</calculatedColumnFormula>
    </tableColumn>
    <tableColumn id="3" xr3:uid="{00000000-0010-0000-0000-000003000000}" name="BEGINNING BALANCE" dataCellStyle="Table Amount">
      <calculatedColumnFormula>IF(PaymentSchedule3[[#This Row],[PMT NO]]&lt;&gt;"",IF(ROW()-ROW(PaymentSchedule3[[#Headers],[BEGINNING BALANCE]])=1,LoanAmount,INDEX(PaymentSchedule3[ENDING BALANCE],ROW()-ROW(PaymentSchedule3[[#Headers],[BEGINNING BALANCE]])-1)),"")</calculatedColumnFormula>
    </tableColumn>
    <tableColumn id="4" xr3:uid="{00000000-0010-0000-0000-000004000000}" name="SCHEDULED PAYMENT" dataCellStyle="Table Amount">
      <calculatedColumnFormula>IF(PaymentSchedule3[[#This Row],[PMT NO]]&lt;&gt;"",ScheduledPayment,"")</calculatedColumnFormula>
    </tableColumn>
    <tableColumn id="5" xr3:uid="{00000000-0010-0000-0000-000005000000}" name="EXTRA PAYMENT" dataCellStyle="Table Amount">
      <calculatedColumnFormula>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calculatedColumnFormula>
    </tableColumn>
    <tableColumn id="6" xr3:uid="{00000000-0010-0000-0000-000006000000}" name="TOTAL PAYMENT" dataCellStyle="Table Amount">
      <calculatedColumnFormula>IF(PaymentSchedule3[[#This Row],[PMT NO]]&lt;&gt;"",IF(PaymentSchedule3[[#This Row],[SCHEDULED PAYMENT]]+PaymentSchedule3[[#This Row],[EXTRA PAYMENT]]&lt;=PaymentSchedule3[[#This Row],[BEGINNING BALANCE]],PaymentSchedule3[[#This Row],[SCHEDULED PAYMENT]]+PaymentSchedule3[[#This Row],[EXTRA PAYMENT]],PaymentSchedule3[[#This Row],[BEGINNING BALANCE]]),"")</calculatedColumnFormula>
    </tableColumn>
    <tableColumn id="7" xr3:uid="{00000000-0010-0000-0000-000007000000}" name="PRINCIPAL" dataCellStyle="Table Amount">
      <calculatedColumnFormula>IF(PaymentSchedule3[[#This Row],[PMT NO]]&lt;&gt;"",PaymentSchedule3[[#This Row],[TOTAL PAYMENT]]-PaymentSchedule3[[#This Row],[INTEREST]],"")</calculatedColumnFormula>
    </tableColumn>
    <tableColumn id="8" xr3:uid="{00000000-0010-0000-0000-000008000000}" name="INTEREST" dataCellStyle="Table Amount">
      <calculatedColumnFormula>IF(PaymentSchedule3[[#This Row],[PMT NO]]&lt;&gt;"",PaymentSchedule3[[#This Row],[BEGINNING BALANCE]]*(InterestRate/PaymentsPerYear),"")</calculatedColumnFormula>
    </tableColumn>
    <tableColumn id="9" xr3:uid="{00000000-0010-0000-0000-000009000000}" name="ENDING BALANCE" dataCellStyle="Table Amount">
      <calculatedColumnFormula>IF(PaymentSchedule3[[#This Row],[PMT NO]]&lt;&gt;"",IF(PaymentSchedule3[[#This Row],[SCHEDULED PAYMENT]]+PaymentSchedule3[[#This Row],[EXTRA PAYMENT]]&lt;=PaymentSchedule3[[#This Row],[BEGINNING BALANCE]],PaymentSchedule3[[#This Row],[BEGINNING BALANCE]]-PaymentSchedule3[[#This Row],[PRINCIPAL]],0),"")</calculatedColumnFormula>
    </tableColumn>
    <tableColumn id="10" xr3:uid="{00000000-0010-0000-0000-00000A000000}" name="CUMULATIVE INTEREST" dataCellStyle="Table Amount">
      <calculatedColumnFormula>IF(PaymentSchedule3[[#This Row],[PMT NO]]&lt;&gt;"",SUM(INDEX(PaymentSchedule3[INTEREST],1,1):PaymentSchedule3[[#This Row],[INTEREST]]),"")</calculatedColumnFormula>
    </tableColumn>
  </tableColumns>
  <tableStyleInfo name="Loan Amortization Schedule" showFirstColumn="0" showLastColumn="0" showRowStripes="1" showColumnStripes="0"/>
  <extLst>
    <ext xmlns:x14="http://schemas.microsoft.com/office/spreadsheetml/2009/9/main" uri="{504A1905-F514-4f6f-8877-14C23A59335A}">
      <x14:table altTextSummary="Track payment number, payment date, beginning balance, ending balance, scheduled payment, extra payment, principal amount, interest and cumulative interest amoun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E7482-3525-42F0-A7BE-87560D775A2B}">
  <sheetPr>
    <pageSetUpPr fitToPage="1"/>
  </sheetPr>
  <dimension ref="A1:I27"/>
  <sheetViews>
    <sheetView workbookViewId="0">
      <pane ySplit="1" topLeftCell="A2" activePane="bottomLeft" state="frozen"/>
      <selection pane="bottomLeft" activeCell="A2" sqref="A2"/>
    </sheetView>
  </sheetViews>
  <sheetFormatPr defaultRowHeight="15" x14ac:dyDescent="0.25"/>
  <cols>
    <col min="1" max="1" width="74.85546875" customWidth="1"/>
    <col min="2" max="2" width="10" bestFit="1" customWidth="1"/>
    <col min="3" max="3" width="10.28515625" bestFit="1" customWidth="1"/>
    <col min="4" max="4" width="40.7109375" bestFit="1" customWidth="1"/>
    <col min="5" max="5" width="60.42578125" customWidth="1"/>
  </cols>
  <sheetData>
    <row r="1" spans="1:9" x14ac:dyDescent="0.25">
      <c r="A1" s="154" t="s">
        <v>148</v>
      </c>
      <c r="B1" s="154" t="s">
        <v>140</v>
      </c>
      <c r="C1" s="154" t="s">
        <v>146</v>
      </c>
      <c r="D1" s="154" t="s">
        <v>150</v>
      </c>
      <c r="E1" s="154" t="s">
        <v>93</v>
      </c>
    </row>
    <row r="2" spans="1:9" ht="30" x14ac:dyDescent="0.25">
      <c r="A2" s="157" t="s">
        <v>152</v>
      </c>
      <c r="B2" s="165" t="s">
        <v>9</v>
      </c>
      <c r="C2" s="165" t="s">
        <v>9</v>
      </c>
      <c r="D2" s="157" t="s">
        <v>151</v>
      </c>
      <c r="E2" s="157" t="s">
        <v>189</v>
      </c>
      <c r="F2" s="2"/>
      <c r="G2" s="2"/>
      <c r="H2" s="2"/>
      <c r="I2" s="2"/>
    </row>
    <row r="3" spans="1:9" ht="30" x14ac:dyDescent="0.25">
      <c r="A3" s="157" t="s">
        <v>141</v>
      </c>
      <c r="B3" s="165" t="s">
        <v>9</v>
      </c>
      <c r="C3" s="165" t="s">
        <v>9</v>
      </c>
      <c r="D3" s="157" t="s">
        <v>159</v>
      </c>
      <c r="E3" s="157"/>
      <c r="F3" s="2"/>
      <c r="G3" s="2"/>
      <c r="H3" s="2"/>
      <c r="I3" s="2"/>
    </row>
    <row r="4" spans="1:9" x14ac:dyDescent="0.25">
      <c r="A4" s="157" t="s">
        <v>142</v>
      </c>
      <c r="B4" s="165" t="s">
        <v>9</v>
      </c>
      <c r="C4" s="165" t="s">
        <v>9</v>
      </c>
      <c r="D4" s="157"/>
      <c r="E4" s="157"/>
      <c r="F4" s="2"/>
      <c r="G4" s="2"/>
      <c r="H4" s="2"/>
      <c r="I4" s="2"/>
    </row>
    <row r="5" spans="1:9" x14ac:dyDescent="0.25">
      <c r="A5" s="157" t="s">
        <v>143</v>
      </c>
      <c r="B5" s="165" t="s">
        <v>9</v>
      </c>
      <c r="C5" s="165" t="s">
        <v>9</v>
      </c>
      <c r="D5" s="157" t="s">
        <v>182</v>
      </c>
      <c r="E5" s="157"/>
      <c r="F5" s="2"/>
      <c r="G5" s="2"/>
      <c r="H5" s="2"/>
      <c r="I5" s="2"/>
    </row>
    <row r="6" spans="1:9" ht="45" x14ac:dyDescent="0.25">
      <c r="A6" s="157" t="s">
        <v>144</v>
      </c>
      <c r="B6" s="165" t="s">
        <v>9</v>
      </c>
      <c r="C6" s="165" t="s">
        <v>9</v>
      </c>
      <c r="D6" s="157" t="s">
        <v>186</v>
      </c>
      <c r="E6" s="157" t="s">
        <v>187</v>
      </c>
      <c r="F6" s="2"/>
      <c r="G6" s="2"/>
      <c r="H6" s="2"/>
      <c r="I6" s="2"/>
    </row>
    <row r="7" spans="1:9" x14ac:dyDescent="0.25">
      <c r="A7" s="157" t="s">
        <v>145</v>
      </c>
      <c r="B7" s="165" t="s">
        <v>9</v>
      </c>
      <c r="C7" s="165" t="s">
        <v>9</v>
      </c>
      <c r="D7" s="157"/>
      <c r="E7" s="157"/>
      <c r="F7" s="2"/>
      <c r="G7" s="2"/>
      <c r="H7" s="2"/>
      <c r="I7" s="2"/>
    </row>
    <row r="8" spans="1:9" ht="45" x14ac:dyDescent="0.25">
      <c r="A8" s="157" t="s">
        <v>149</v>
      </c>
      <c r="B8" s="165" t="s">
        <v>9</v>
      </c>
      <c r="C8" s="165" t="s">
        <v>9</v>
      </c>
      <c r="D8" s="157" t="s">
        <v>147</v>
      </c>
      <c r="E8" s="157" t="s">
        <v>276</v>
      </c>
      <c r="F8" s="2"/>
      <c r="G8" s="2"/>
      <c r="H8" s="2"/>
      <c r="I8" s="2"/>
    </row>
    <row r="9" spans="1:9" ht="30" x14ac:dyDescent="0.25">
      <c r="A9" s="157" t="s">
        <v>155</v>
      </c>
      <c r="B9" s="165" t="s">
        <v>9</v>
      </c>
      <c r="C9" s="165" t="s">
        <v>9</v>
      </c>
      <c r="D9" s="157" t="s">
        <v>153</v>
      </c>
      <c r="E9" s="157" t="s">
        <v>184</v>
      </c>
      <c r="F9" s="2"/>
      <c r="G9" s="2"/>
      <c r="H9" s="2"/>
      <c r="I9" s="2"/>
    </row>
    <row r="10" spans="1:9" ht="30" x14ac:dyDescent="0.25">
      <c r="A10" s="157" t="s">
        <v>365</v>
      </c>
      <c r="B10" s="165" t="s">
        <v>9</v>
      </c>
      <c r="C10" s="165" t="s">
        <v>9</v>
      </c>
      <c r="D10" s="157"/>
      <c r="E10" s="157" t="s">
        <v>185</v>
      </c>
      <c r="F10" s="2"/>
      <c r="G10" s="2"/>
      <c r="H10" s="2"/>
      <c r="I10" s="2"/>
    </row>
    <row r="11" spans="1:9" ht="30" x14ac:dyDescent="0.25">
      <c r="A11" s="157" t="s">
        <v>156</v>
      </c>
      <c r="B11" s="165" t="s">
        <v>9</v>
      </c>
      <c r="C11" s="165" t="s">
        <v>9</v>
      </c>
      <c r="D11" s="157"/>
      <c r="E11" s="157" t="s">
        <v>183</v>
      </c>
      <c r="F11" s="2"/>
      <c r="G11" s="2"/>
      <c r="H11" s="2"/>
      <c r="I11" s="2"/>
    </row>
    <row r="12" spans="1:9" x14ac:dyDescent="0.25">
      <c r="A12" s="157" t="s">
        <v>188</v>
      </c>
      <c r="B12" s="165" t="s">
        <v>9</v>
      </c>
      <c r="C12" s="165" t="s">
        <v>10</v>
      </c>
      <c r="D12" s="157"/>
      <c r="E12" s="157"/>
      <c r="F12" s="2"/>
      <c r="G12" s="2"/>
      <c r="H12" s="2"/>
      <c r="I12" s="2"/>
    </row>
    <row r="13" spans="1:9" ht="45" x14ac:dyDescent="0.25">
      <c r="A13" s="157" t="s">
        <v>154</v>
      </c>
      <c r="B13" s="165" t="s">
        <v>9</v>
      </c>
      <c r="C13" s="165" t="s">
        <v>10</v>
      </c>
      <c r="D13" s="157"/>
      <c r="E13" s="157" t="s">
        <v>190</v>
      </c>
      <c r="F13" s="2"/>
      <c r="G13" s="2"/>
      <c r="H13" s="2"/>
      <c r="I13" s="2"/>
    </row>
    <row r="14" spans="1:9" x14ac:dyDescent="0.25">
      <c r="A14" s="157" t="s">
        <v>201</v>
      </c>
      <c r="B14" s="165" t="s">
        <v>10</v>
      </c>
      <c r="C14" s="165" t="s">
        <v>10</v>
      </c>
      <c r="D14" s="157"/>
      <c r="E14" s="157"/>
      <c r="F14" s="2"/>
      <c r="G14" s="2"/>
      <c r="H14" s="2"/>
      <c r="I14" s="2"/>
    </row>
    <row r="15" spans="1:9" x14ac:dyDescent="0.25">
      <c r="A15" s="157" t="s">
        <v>192</v>
      </c>
      <c r="B15" s="165" t="s">
        <v>10</v>
      </c>
      <c r="C15" s="165" t="s">
        <v>10</v>
      </c>
      <c r="D15" s="157"/>
      <c r="E15" s="157"/>
      <c r="F15" s="2"/>
      <c r="G15" s="2"/>
      <c r="H15" s="2"/>
      <c r="I15" s="2"/>
    </row>
    <row r="16" spans="1:9" x14ac:dyDescent="0.25">
      <c r="A16" s="157" t="s">
        <v>193</v>
      </c>
      <c r="B16" s="165" t="s">
        <v>10</v>
      </c>
      <c r="C16" s="165" t="s">
        <v>10</v>
      </c>
      <c r="D16" s="157"/>
      <c r="E16" s="157"/>
      <c r="F16" s="2"/>
      <c r="G16" s="2"/>
      <c r="H16" s="2"/>
      <c r="I16" s="2"/>
    </row>
    <row r="17" spans="1:9" x14ac:dyDescent="0.25">
      <c r="A17" s="157" t="s">
        <v>194</v>
      </c>
      <c r="B17" s="165" t="s">
        <v>10</v>
      </c>
      <c r="C17" s="165" t="s">
        <v>10</v>
      </c>
      <c r="D17" s="157"/>
      <c r="E17" s="157"/>
      <c r="F17" s="2"/>
      <c r="G17" s="2"/>
      <c r="H17" s="2"/>
      <c r="I17" s="2"/>
    </row>
    <row r="18" spans="1:9" x14ac:dyDescent="0.25">
      <c r="A18" s="157" t="s">
        <v>195</v>
      </c>
      <c r="B18" s="165" t="s">
        <v>10</v>
      </c>
      <c r="C18" s="165" t="s">
        <v>10</v>
      </c>
      <c r="D18" s="157"/>
      <c r="E18" s="157"/>
      <c r="F18" s="2"/>
      <c r="G18" s="2"/>
      <c r="H18" s="2"/>
      <c r="I18" s="2"/>
    </row>
    <row r="19" spans="1:9" x14ac:dyDescent="0.25">
      <c r="A19" s="157" t="s">
        <v>196</v>
      </c>
      <c r="B19" s="165" t="s">
        <v>10</v>
      </c>
      <c r="C19" s="165" t="s">
        <v>10</v>
      </c>
      <c r="D19" s="157"/>
      <c r="E19" s="157"/>
      <c r="F19" s="2"/>
      <c r="G19" s="2"/>
      <c r="H19" s="2"/>
      <c r="I19" s="2"/>
    </row>
    <row r="20" spans="1:9" x14ac:dyDescent="0.25">
      <c r="A20" s="157" t="s">
        <v>197</v>
      </c>
      <c r="B20" s="165" t="s">
        <v>10</v>
      </c>
      <c r="C20" s="165" t="s">
        <v>10</v>
      </c>
      <c r="D20" s="157"/>
      <c r="E20" s="157"/>
      <c r="F20" s="2"/>
      <c r="G20" s="2"/>
      <c r="H20" s="2"/>
      <c r="I20" s="2"/>
    </row>
    <row r="21" spans="1:9" x14ac:dyDescent="0.25">
      <c r="A21" s="157" t="s">
        <v>198</v>
      </c>
      <c r="B21" s="165" t="s">
        <v>10</v>
      </c>
      <c r="C21" s="165" t="s">
        <v>10</v>
      </c>
      <c r="D21" s="157"/>
      <c r="E21" s="157"/>
      <c r="F21" s="2"/>
      <c r="G21" s="2"/>
      <c r="H21" s="2"/>
      <c r="I21" s="2"/>
    </row>
    <row r="22" spans="1:9" x14ac:dyDescent="0.25">
      <c r="A22" s="157" t="s">
        <v>199</v>
      </c>
      <c r="B22" s="165" t="s">
        <v>10</v>
      </c>
      <c r="C22" s="165" t="s">
        <v>10</v>
      </c>
      <c r="D22" s="157"/>
      <c r="E22" s="157"/>
      <c r="F22" s="2"/>
      <c r="G22" s="2"/>
      <c r="H22" s="2"/>
      <c r="I22" s="2"/>
    </row>
    <row r="23" spans="1:9" x14ac:dyDescent="0.25">
      <c r="A23" s="157" t="s">
        <v>200</v>
      </c>
      <c r="B23" s="165" t="s">
        <v>10</v>
      </c>
      <c r="C23" s="165" t="s">
        <v>10</v>
      </c>
      <c r="D23" s="157"/>
      <c r="E23" s="157"/>
    </row>
    <row r="24" spans="1:9" x14ac:dyDescent="0.25">
      <c r="A24" s="157" t="s">
        <v>202</v>
      </c>
      <c r="B24" s="165" t="s">
        <v>10</v>
      </c>
      <c r="C24" s="165" t="s">
        <v>10</v>
      </c>
      <c r="D24" s="157"/>
      <c r="E24" s="157"/>
    </row>
    <row r="25" spans="1:9" x14ac:dyDescent="0.25">
      <c r="A25" s="157" t="s">
        <v>203</v>
      </c>
      <c r="B25" s="165" t="s">
        <v>10</v>
      </c>
      <c r="C25" s="165" t="s">
        <v>10</v>
      </c>
      <c r="D25" s="157"/>
      <c r="E25" s="157"/>
    </row>
    <row r="26" spans="1:9" x14ac:dyDescent="0.25">
      <c r="A26" s="157" t="s">
        <v>358</v>
      </c>
      <c r="B26" s="165" t="s">
        <v>10</v>
      </c>
      <c r="C26" s="165" t="s">
        <v>10</v>
      </c>
      <c r="D26" s="157"/>
      <c r="E26" s="157"/>
    </row>
    <row r="27" spans="1:9" x14ac:dyDescent="0.25">
      <c r="A27" s="157" t="s">
        <v>359</v>
      </c>
      <c r="B27" s="165" t="s">
        <v>10</v>
      </c>
      <c r="C27" s="165" t="s">
        <v>10</v>
      </c>
      <c r="D27" s="157"/>
      <c r="E27" s="157"/>
    </row>
  </sheetData>
  <sheetProtection algorithmName="SHA-512" hashValue="H+dT7dUrTHyQQh+RQBfNjCcNRi1VpGeoqDAny52zxpadgyOCVqVIXrT4UXM50ZTrjlOudPDti9rhZRFrleiPAQ==" saltValue="ZtRjg6+ChCWXHkA9syEzoA==" spinCount="100000" sheet="1" objects="1" scenarios="1"/>
  <pageMargins left="0.7" right="0.7" top="0.75" bottom="0.75" header="0.3" footer="0.3"/>
  <pageSetup scale="62"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9540F-78C6-4020-8EC0-10796A6134A1}">
  <sheetPr>
    <tabColor rgb="FF00B0F0"/>
    <pageSetUpPr fitToPage="1"/>
  </sheetPr>
  <dimension ref="A1:N29"/>
  <sheetViews>
    <sheetView workbookViewId="0">
      <pane ySplit="3" topLeftCell="A4" activePane="bottomLeft" state="frozen"/>
      <selection pane="bottomLeft" activeCell="A6" sqref="A6"/>
    </sheetView>
  </sheetViews>
  <sheetFormatPr defaultRowHeight="15" x14ac:dyDescent="0.25"/>
  <cols>
    <col min="1" max="1" width="45.42578125" customWidth="1"/>
    <col min="2" max="3" width="28.140625" customWidth="1"/>
    <col min="4" max="4" width="12.7109375" customWidth="1"/>
    <col min="5" max="5" width="17.85546875" customWidth="1"/>
    <col min="6" max="8" width="17" customWidth="1"/>
    <col min="9" max="9" width="2" customWidth="1"/>
    <col min="10" max="10" width="20.7109375" customWidth="1"/>
    <col min="11" max="11" width="11.5703125" bestFit="1" customWidth="1"/>
    <col min="12" max="12" width="11.28515625" bestFit="1" customWidth="1"/>
    <col min="13" max="13" width="11.5703125" bestFit="1" customWidth="1"/>
    <col min="14" max="14" width="11.28515625" bestFit="1" customWidth="1"/>
  </cols>
  <sheetData>
    <row r="1" spans="1:14" x14ac:dyDescent="0.25">
      <c r="A1" s="38" t="str">
        <f>+'Orig Loan Worksheet'!B1</f>
        <v>BUSINESS NAME</v>
      </c>
    </row>
    <row r="2" spans="1:14" x14ac:dyDescent="0.25">
      <c r="A2" s="37" t="str">
        <f>Instructions!B9</f>
        <v>This workbook contains formulas based on PPP Loan Forgiveness Application. It is current thru 5/18/20.</v>
      </c>
    </row>
    <row r="3" spans="1:14" x14ac:dyDescent="0.25">
      <c r="A3" s="109" t="s">
        <v>253</v>
      </c>
    </row>
    <row r="5" spans="1:14" ht="75" x14ac:dyDescent="0.25">
      <c r="A5" s="3" t="s">
        <v>7</v>
      </c>
      <c r="B5" s="3" t="s">
        <v>2</v>
      </c>
      <c r="C5" s="3" t="s">
        <v>3</v>
      </c>
      <c r="D5" s="3" t="s">
        <v>4</v>
      </c>
      <c r="E5" s="3" t="s">
        <v>5</v>
      </c>
      <c r="F5" s="3" t="s">
        <v>6</v>
      </c>
      <c r="G5" s="3" t="s">
        <v>11</v>
      </c>
      <c r="H5" s="3" t="s">
        <v>8</v>
      </c>
      <c r="J5" s="3" t="s">
        <v>86</v>
      </c>
      <c r="K5" s="3" t="s">
        <v>87</v>
      </c>
      <c r="L5" s="3" t="s">
        <v>89</v>
      </c>
      <c r="M5" s="3" t="s">
        <v>90</v>
      </c>
    </row>
    <row r="6" spans="1:14" x14ac:dyDescent="0.25">
      <c r="A6" s="158"/>
      <c r="B6" s="159"/>
      <c r="C6" s="159"/>
      <c r="D6" s="162">
        <f>IF(B6=0,0,1-(C6/B6))</f>
        <v>0</v>
      </c>
      <c r="E6" s="51" t="str">
        <f>IF(D6&gt;0.25,"Yes","No")</f>
        <v>No</v>
      </c>
      <c r="F6" s="160">
        <f>IF(E6="Yes",8*(C6/52),0)</f>
        <v>0</v>
      </c>
      <c r="G6" s="163">
        <f>IF(E6="Yes",((8/52)*0.75*B6)-F6,0)</f>
        <v>0</v>
      </c>
      <c r="H6" s="161"/>
      <c r="I6" s="50"/>
      <c r="J6" s="164">
        <f>C6/52*8</f>
        <v>0</v>
      </c>
      <c r="K6" s="164">
        <f>B6/52*8</f>
        <v>0</v>
      </c>
      <c r="L6" s="164">
        <f>J6-K6</f>
        <v>0</v>
      </c>
      <c r="M6" s="164">
        <f>(B6*(1-0.25))/52*8</f>
        <v>0</v>
      </c>
      <c r="N6" s="164">
        <f>J6-M6</f>
        <v>0</v>
      </c>
    </row>
    <row r="7" spans="1:14" x14ac:dyDescent="0.25">
      <c r="A7" s="158"/>
      <c r="B7" s="159"/>
      <c r="C7" s="159"/>
      <c r="D7" s="162">
        <f t="shared" ref="D7:D23" si="0">IF(B7=0,0,1-(C7/B7))</f>
        <v>0</v>
      </c>
      <c r="E7" s="51" t="str">
        <f t="shared" ref="E7:E23" si="1">IF(D7&gt;0.25,"Yes","No")</f>
        <v>No</v>
      </c>
      <c r="F7" s="160">
        <f t="shared" ref="F7:F23" si="2">IF(E7="Yes",8*(C7/52),0)</f>
        <v>0</v>
      </c>
      <c r="G7" s="163">
        <f t="shared" ref="G7:G23" si="3">IF(E7="Yes",((8/52)*0.75*B7)-F7,0)</f>
        <v>0</v>
      </c>
      <c r="H7" s="161"/>
      <c r="I7" s="50"/>
      <c r="J7" s="164">
        <f>C7/52*8</f>
        <v>0</v>
      </c>
      <c r="K7" s="164">
        <f>B7/52*8</f>
        <v>0</v>
      </c>
      <c r="L7" s="164">
        <f t="shared" ref="L7:L23" si="4">J7-K7</f>
        <v>0</v>
      </c>
      <c r="M7" s="164">
        <f t="shared" ref="M7:M23" si="5">(B7*(1-0.25))/52*8</f>
        <v>0</v>
      </c>
      <c r="N7" s="164">
        <f t="shared" ref="N7:N23" si="6">J7-M7</f>
        <v>0</v>
      </c>
    </row>
    <row r="8" spans="1:14" x14ac:dyDescent="0.25">
      <c r="A8" s="158"/>
      <c r="B8" s="159"/>
      <c r="C8" s="159"/>
      <c r="D8" s="162">
        <f t="shared" si="0"/>
        <v>0</v>
      </c>
      <c r="E8" s="51" t="str">
        <f t="shared" si="1"/>
        <v>No</v>
      </c>
      <c r="F8" s="160">
        <f t="shared" si="2"/>
        <v>0</v>
      </c>
      <c r="G8" s="163">
        <f t="shared" si="3"/>
        <v>0</v>
      </c>
      <c r="H8" s="161"/>
      <c r="I8" s="50"/>
      <c r="J8" s="164">
        <f t="shared" ref="J8:J23" si="7">C8/52*8</f>
        <v>0</v>
      </c>
      <c r="K8" s="164">
        <f t="shared" ref="K8:K23" si="8">B8/52*8</f>
        <v>0</v>
      </c>
      <c r="L8" s="164">
        <f t="shared" si="4"/>
        <v>0</v>
      </c>
      <c r="M8" s="164">
        <f t="shared" si="5"/>
        <v>0</v>
      </c>
      <c r="N8" s="164">
        <f t="shared" si="6"/>
        <v>0</v>
      </c>
    </row>
    <row r="9" spans="1:14" x14ac:dyDescent="0.25">
      <c r="A9" s="158"/>
      <c r="B9" s="159"/>
      <c r="C9" s="159"/>
      <c r="D9" s="162">
        <f t="shared" si="0"/>
        <v>0</v>
      </c>
      <c r="E9" s="51" t="str">
        <f t="shared" si="1"/>
        <v>No</v>
      </c>
      <c r="F9" s="160">
        <f t="shared" si="2"/>
        <v>0</v>
      </c>
      <c r="G9" s="163">
        <f t="shared" si="3"/>
        <v>0</v>
      </c>
      <c r="H9" s="161"/>
      <c r="I9" s="50"/>
      <c r="J9" s="164">
        <f t="shared" si="7"/>
        <v>0</v>
      </c>
      <c r="K9" s="164">
        <f t="shared" si="8"/>
        <v>0</v>
      </c>
      <c r="L9" s="164">
        <f t="shared" si="4"/>
        <v>0</v>
      </c>
      <c r="M9" s="164">
        <f t="shared" si="5"/>
        <v>0</v>
      </c>
      <c r="N9" s="164">
        <f t="shared" si="6"/>
        <v>0</v>
      </c>
    </row>
    <row r="10" spans="1:14" x14ac:dyDescent="0.25">
      <c r="A10" s="158"/>
      <c r="B10" s="159"/>
      <c r="C10" s="159"/>
      <c r="D10" s="162">
        <f t="shared" si="0"/>
        <v>0</v>
      </c>
      <c r="E10" s="51" t="str">
        <f t="shared" si="1"/>
        <v>No</v>
      </c>
      <c r="F10" s="160">
        <f t="shared" si="2"/>
        <v>0</v>
      </c>
      <c r="G10" s="163">
        <f t="shared" si="3"/>
        <v>0</v>
      </c>
      <c r="H10" s="161"/>
      <c r="I10" s="50"/>
      <c r="J10" s="164">
        <f t="shared" si="7"/>
        <v>0</v>
      </c>
      <c r="K10" s="164">
        <f t="shared" si="8"/>
        <v>0</v>
      </c>
      <c r="L10" s="164">
        <f t="shared" si="4"/>
        <v>0</v>
      </c>
      <c r="M10" s="164">
        <f t="shared" si="5"/>
        <v>0</v>
      </c>
      <c r="N10" s="164">
        <f t="shared" si="6"/>
        <v>0</v>
      </c>
    </row>
    <row r="11" spans="1:14" x14ac:dyDescent="0.25">
      <c r="A11" s="158"/>
      <c r="B11" s="159"/>
      <c r="C11" s="159"/>
      <c r="D11" s="162">
        <f t="shared" si="0"/>
        <v>0</v>
      </c>
      <c r="E11" s="51" t="str">
        <f t="shared" si="1"/>
        <v>No</v>
      </c>
      <c r="F11" s="160">
        <f t="shared" si="2"/>
        <v>0</v>
      </c>
      <c r="G11" s="163">
        <f t="shared" si="3"/>
        <v>0</v>
      </c>
      <c r="H11" s="161"/>
      <c r="I11" s="50"/>
      <c r="J11" s="164">
        <f t="shared" si="7"/>
        <v>0</v>
      </c>
      <c r="K11" s="164">
        <f t="shared" si="8"/>
        <v>0</v>
      </c>
      <c r="L11" s="164">
        <f t="shared" si="4"/>
        <v>0</v>
      </c>
      <c r="M11" s="164">
        <f t="shared" si="5"/>
        <v>0</v>
      </c>
      <c r="N11" s="164">
        <f t="shared" si="6"/>
        <v>0</v>
      </c>
    </row>
    <row r="12" spans="1:14" x14ac:dyDescent="0.25">
      <c r="A12" s="158"/>
      <c r="B12" s="159"/>
      <c r="C12" s="159"/>
      <c r="D12" s="162">
        <f t="shared" si="0"/>
        <v>0</v>
      </c>
      <c r="E12" s="51" t="str">
        <f t="shared" si="1"/>
        <v>No</v>
      </c>
      <c r="F12" s="160">
        <f t="shared" si="2"/>
        <v>0</v>
      </c>
      <c r="G12" s="163">
        <f t="shared" si="3"/>
        <v>0</v>
      </c>
      <c r="H12" s="161"/>
      <c r="I12" s="50"/>
      <c r="J12" s="164">
        <f t="shared" si="7"/>
        <v>0</v>
      </c>
      <c r="K12" s="164">
        <f t="shared" si="8"/>
        <v>0</v>
      </c>
      <c r="L12" s="164">
        <f t="shared" si="4"/>
        <v>0</v>
      </c>
      <c r="M12" s="164">
        <f t="shared" si="5"/>
        <v>0</v>
      </c>
      <c r="N12" s="164">
        <f t="shared" si="6"/>
        <v>0</v>
      </c>
    </row>
    <row r="13" spans="1:14" x14ac:dyDescent="0.25">
      <c r="A13" s="158"/>
      <c r="B13" s="159"/>
      <c r="C13" s="159"/>
      <c r="D13" s="162">
        <f t="shared" si="0"/>
        <v>0</v>
      </c>
      <c r="E13" s="51" t="str">
        <f t="shared" si="1"/>
        <v>No</v>
      </c>
      <c r="F13" s="160">
        <f>IF(E13="Yes",8*(C13/52),0)</f>
        <v>0</v>
      </c>
      <c r="G13" s="163">
        <f t="shared" si="3"/>
        <v>0</v>
      </c>
      <c r="H13" s="161"/>
      <c r="I13" s="50"/>
      <c r="J13" s="164">
        <f t="shared" si="7"/>
        <v>0</v>
      </c>
      <c r="K13" s="164">
        <f t="shared" si="8"/>
        <v>0</v>
      </c>
      <c r="L13" s="164">
        <f t="shared" si="4"/>
        <v>0</v>
      </c>
      <c r="M13" s="164">
        <f t="shared" si="5"/>
        <v>0</v>
      </c>
      <c r="N13" s="164">
        <f t="shared" si="6"/>
        <v>0</v>
      </c>
    </row>
    <row r="14" spans="1:14" x14ac:dyDescent="0.25">
      <c r="A14" s="158"/>
      <c r="B14" s="159"/>
      <c r="C14" s="159"/>
      <c r="D14" s="162">
        <f t="shared" si="0"/>
        <v>0</v>
      </c>
      <c r="E14" s="51" t="str">
        <f t="shared" si="1"/>
        <v>No</v>
      </c>
      <c r="F14" s="160">
        <f t="shared" si="2"/>
        <v>0</v>
      </c>
      <c r="G14" s="163">
        <f t="shared" si="3"/>
        <v>0</v>
      </c>
      <c r="H14" s="161"/>
      <c r="I14" s="50"/>
      <c r="J14" s="164">
        <f t="shared" si="7"/>
        <v>0</v>
      </c>
      <c r="K14" s="164">
        <f t="shared" si="8"/>
        <v>0</v>
      </c>
      <c r="L14" s="164">
        <f t="shared" si="4"/>
        <v>0</v>
      </c>
      <c r="M14" s="164">
        <f t="shared" si="5"/>
        <v>0</v>
      </c>
      <c r="N14" s="164">
        <f t="shared" si="6"/>
        <v>0</v>
      </c>
    </row>
    <row r="15" spans="1:14" x14ac:dyDescent="0.25">
      <c r="A15" s="158"/>
      <c r="B15" s="159"/>
      <c r="C15" s="159"/>
      <c r="D15" s="162">
        <f t="shared" si="0"/>
        <v>0</v>
      </c>
      <c r="E15" s="51" t="str">
        <f t="shared" si="1"/>
        <v>No</v>
      </c>
      <c r="F15" s="160">
        <f t="shared" si="2"/>
        <v>0</v>
      </c>
      <c r="G15" s="163">
        <f t="shared" si="3"/>
        <v>0</v>
      </c>
      <c r="H15" s="161"/>
      <c r="I15" s="50"/>
      <c r="J15" s="164">
        <f t="shared" si="7"/>
        <v>0</v>
      </c>
      <c r="K15" s="164">
        <f t="shared" si="8"/>
        <v>0</v>
      </c>
      <c r="L15" s="164">
        <f t="shared" si="4"/>
        <v>0</v>
      </c>
      <c r="M15" s="164">
        <f t="shared" si="5"/>
        <v>0</v>
      </c>
      <c r="N15" s="164">
        <f t="shared" si="6"/>
        <v>0</v>
      </c>
    </row>
    <row r="16" spans="1:14" x14ac:dyDescent="0.25">
      <c r="A16" s="158"/>
      <c r="B16" s="159"/>
      <c r="C16" s="159"/>
      <c r="D16" s="162">
        <f t="shared" si="0"/>
        <v>0</v>
      </c>
      <c r="E16" s="51" t="str">
        <f t="shared" si="1"/>
        <v>No</v>
      </c>
      <c r="F16" s="160">
        <f t="shared" si="2"/>
        <v>0</v>
      </c>
      <c r="G16" s="163">
        <f t="shared" si="3"/>
        <v>0</v>
      </c>
      <c r="H16" s="161"/>
      <c r="I16" s="50"/>
      <c r="J16" s="164">
        <f t="shared" si="7"/>
        <v>0</v>
      </c>
      <c r="K16" s="164">
        <f t="shared" si="8"/>
        <v>0</v>
      </c>
      <c r="L16" s="164">
        <f t="shared" si="4"/>
        <v>0</v>
      </c>
      <c r="M16" s="164">
        <f t="shared" si="5"/>
        <v>0</v>
      </c>
      <c r="N16" s="164">
        <f t="shared" si="6"/>
        <v>0</v>
      </c>
    </row>
    <row r="17" spans="1:14" x14ac:dyDescent="0.25">
      <c r="A17" s="158"/>
      <c r="B17" s="159"/>
      <c r="C17" s="159"/>
      <c r="D17" s="162">
        <f t="shared" ref="D17:D20" si="9">IF(B17=0,0,1-(C17/B17))</f>
        <v>0</v>
      </c>
      <c r="E17" s="51" t="str">
        <f t="shared" ref="E17:E20" si="10">IF(D17&gt;0.25,"Yes","No")</f>
        <v>No</v>
      </c>
      <c r="F17" s="160">
        <f t="shared" ref="F17:F20" si="11">IF(E17="Yes",8*(C17/52),0)</f>
        <v>0</v>
      </c>
      <c r="G17" s="163">
        <f t="shared" ref="G17:G20" si="12">IF(E17="Yes",((8/52)*0.75*B17)-F17,0)</f>
        <v>0</v>
      </c>
      <c r="H17" s="161"/>
      <c r="I17" s="50"/>
      <c r="J17" s="164">
        <f t="shared" ref="J17:J20" si="13">C17/52*8</f>
        <v>0</v>
      </c>
      <c r="K17" s="164">
        <f t="shared" ref="K17:K20" si="14">B17/52*8</f>
        <v>0</v>
      </c>
      <c r="L17" s="164">
        <f t="shared" ref="L17:L20" si="15">J17-K17</f>
        <v>0</v>
      </c>
      <c r="M17" s="164">
        <f t="shared" ref="M17:M20" si="16">(B17*(1-0.25))/52*8</f>
        <v>0</v>
      </c>
      <c r="N17" s="164">
        <f t="shared" ref="N17:N20" si="17">J17-M17</f>
        <v>0</v>
      </c>
    </row>
    <row r="18" spans="1:14" x14ac:dyDescent="0.25">
      <c r="A18" s="158"/>
      <c r="B18" s="159"/>
      <c r="C18" s="159"/>
      <c r="D18" s="162">
        <f t="shared" si="9"/>
        <v>0</v>
      </c>
      <c r="E18" s="51" t="str">
        <f t="shared" si="10"/>
        <v>No</v>
      </c>
      <c r="F18" s="160">
        <f t="shared" si="11"/>
        <v>0</v>
      </c>
      <c r="G18" s="163">
        <f t="shared" si="12"/>
        <v>0</v>
      </c>
      <c r="H18" s="161"/>
      <c r="I18" s="50"/>
      <c r="J18" s="164">
        <f t="shared" si="13"/>
        <v>0</v>
      </c>
      <c r="K18" s="164">
        <f t="shared" si="14"/>
        <v>0</v>
      </c>
      <c r="L18" s="164">
        <f t="shared" si="15"/>
        <v>0</v>
      </c>
      <c r="M18" s="164">
        <f t="shared" si="16"/>
        <v>0</v>
      </c>
      <c r="N18" s="164">
        <f t="shared" si="17"/>
        <v>0</v>
      </c>
    </row>
    <row r="19" spans="1:14" x14ac:dyDescent="0.25">
      <c r="A19" s="158"/>
      <c r="B19" s="159"/>
      <c r="C19" s="159"/>
      <c r="D19" s="162">
        <f t="shared" si="9"/>
        <v>0</v>
      </c>
      <c r="E19" s="51" t="str">
        <f t="shared" si="10"/>
        <v>No</v>
      </c>
      <c r="F19" s="160">
        <f t="shared" si="11"/>
        <v>0</v>
      </c>
      <c r="G19" s="163">
        <f t="shared" si="12"/>
        <v>0</v>
      </c>
      <c r="H19" s="161"/>
      <c r="I19" s="50"/>
      <c r="J19" s="164">
        <f t="shared" si="13"/>
        <v>0</v>
      </c>
      <c r="K19" s="164">
        <f t="shared" si="14"/>
        <v>0</v>
      </c>
      <c r="L19" s="164">
        <f t="shared" si="15"/>
        <v>0</v>
      </c>
      <c r="M19" s="164">
        <f t="shared" si="16"/>
        <v>0</v>
      </c>
      <c r="N19" s="164">
        <f t="shared" si="17"/>
        <v>0</v>
      </c>
    </row>
    <row r="20" spans="1:14" x14ac:dyDescent="0.25">
      <c r="A20" s="158"/>
      <c r="B20" s="159"/>
      <c r="C20" s="159"/>
      <c r="D20" s="162">
        <f t="shared" si="9"/>
        <v>0</v>
      </c>
      <c r="E20" s="51" t="str">
        <f t="shared" si="10"/>
        <v>No</v>
      </c>
      <c r="F20" s="160">
        <f t="shared" si="11"/>
        <v>0</v>
      </c>
      <c r="G20" s="163">
        <f t="shared" si="12"/>
        <v>0</v>
      </c>
      <c r="H20" s="161"/>
      <c r="I20" s="50"/>
      <c r="J20" s="164">
        <f t="shared" si="13"/>
        <v>0</v>
      </c>
      <c r="K20" s="164">
        <f t="shared" si="14"/>
        <v>0</v>
      </c>
      <c r="L20" s="164">
        <f t="shared" si="15"/>
        <v>0</v>
      </c>
      <c r="M20" s="164">
        <f t="shared" si="16"/>
        <v>0</v>
      </c>
      <c r="N20" s="164">
        <f t="shared" si="17"/>
        <v>0</v>
      </c>
    </row>
    <row r="21" spans="1:14" x14ac:dyDescent="0.25">
      <c r="A21" s="158"/>
      <c r="B21" s="159"/>
      <c r="C21" s="159"/>
      <c r="D21" s="162">
        <f t="shared" si="0"/>
        <v>0</v>
      </c>
      <c r="E21" s="51" t="str">
        <f t="shared" si="1"/>
        <v>No</v>
      </c>
      <c r="F21" s="160">
        <f t="shared" si="2"/>
        <v>0</v>
      </c>
      <c r="G21" s="163">
        <f t="shared" si="3"/>
        <v>0</v>
      </c>
      <c r="H21" s="161"/>
      <c r="I21" s="50"/>
      <c r="J21" s="164">
        <f t="shared" si="7"/>
        <v>0</v>
      </c>
      <c r="K21" s="164">
        <f t="shared" si="8"/>
        <v>0</v>
      </c>
      <c r="L21" s="164">
        <f t="shared" si="4"/>
        <v>0</v>
      </c>
      <c r="M21" s="164">
        <f t="shared" si="5"/>
        <v>0</v>
      </c>
      <c r="N21" s="164">
        <f t="shared" si="6"/>
        <v>0</v>
      </c>
    </row>
    <row r="22" spans="1:14" x14ac:dyDescent="0.25">
      <c r="A22" s="158"/>
      <c r="B22" s="159"/>
      <c r="C22" s="159"/>
      <c r="D22" s="162">
        <f t="shared" si="0"/>
        <v>0</v>
      </c>
      <c r="E22" s="51" t="str">
        <f t="shared" si="1"/>
        <v>No</v>
      </c>
      <c r="F22" s="160">
        <f t="shared" si="2"/>
        <v>0</v>
      </c>
      <c r="G22" s="163">
        <f t="shared" si="3"/>
        <v>0</v>
      </c>
      <c r="H22" s="161"/>
      <c r="I22" s="50"/>
      <c r="J22" s="164">
        <f t="shared" si="7"/>
        <v>0</v>
      </c>
      <c r="K22" s="164">
        <f t="shared" si="8"/>
        <v>0</v>
      </c>
      <c r="L22" s="164">
        <f t="shared" si="4"/>
        <v>0</v>
      </c>
      <c r="M22" s="164">
        <f t="shared" si="5"/>
        <v>0</v>
      </c>
      <c r="N22" s="164">
        <f t="shared" si="6"/>
        <v>0</v>
      </c>
    </row>
    <row r="23" spans="1:14" x14ac:dyDescent="0.25">
      <c r="A23" s="158"/>
      <c r="B23" s="159"/>
      <c r="C23" s="159"/>
      <c r="D23" s="246">
        <f t="shared" si="0"/>
        <v>0</v>
      </c>
      <c r="E23" s="161" t="str">
        <f t="shared" si="1"/>
        <v>No</v>
      </c>
      <c r="F23" s="160">
        <f t="shared" si="2"/>
        <v>0</v>
      </c>
      <c r="G23" s="160">
        <f t="shared" si="3"/>
        <v>0</v>
      </c>
      <c r="H23" s="161"/>
      <c r="I23" s="48"/>
      <c r="J23" s="247">
        <f t="shared" si="7"/>
        <v>0</v>
      </c>
      <c r="K23" s="247">
        <f t="shared" si="8"/>
        <v>0</v>
      </c>
      <c r="L23" s="247">
        <f t="shared" si="4"/>
        <v>0</v>
      </c>
      <c r="M23" s="247">
        <f t="shared" si="5"/>
        <v>0</v>
      </c>
      <c r="N23" s="247">
        <f t="shared" si="6"/>
        <v>0</v>
      </c>
    </row>
    <row r="24" spans="1:14" x14ac:dyDescent="0.25">
      <c r="A24" s="61" t="s">
        <v>271</v>
      </c>
      <c r="B24" s="50"/>
      <c r="C24" s="50"/>
    </row>
    <row r="25" spans="1:14" x14ac:dyDescent="0.25">
      <c r="A25" s="131" t="s">
        <v>12</v>
      </c>
      <c r="B25" s="50"/>
      <c r="C25" s="50"/>
      <c r="G25" s="28">
        <f>SUM(G6:G24)</f>
        <v>0</v>
      </c>
    </row>
    <row r="26" spans="1:14" ht="45" customHeight="1" x14ac:dyDescent="0.25">
      <c r="A26" s="132" t="s">
        <v>18</v>
      </c>
      <c r="B26" s="50"/>
      <c r="C26" s="50"/>
      <c r="J26" s="263" t="s">
        <v>88</v>
      </c>
      <c r="K26" s="263"/>
      <c r="L26" s="263"/>
      <c r="M26" s="263"/>
      <c r="N26" s="263"/>
    </row>
    <row r="27" spans="1:14" x14ac:dyDescent="0.25">
      <c r="A27" s="132"/>
      <c r="B27" s="50"/>
      <c r="C27" s="50"/>
    </row>
    <row r="28" spans="1:14" x14ac:dyDescent="0.25">
      <c r="A28" s="132" t="s">
        <v>13</v>
      </c>
      <c r="B28" s="50">
        <f>COUNTIF(E6:E23,"Yes")</f>
        <v>0</v>
      </c>
      <c r="C28" s="50"/>
      <c r="J28" t="s">
        <v>91</v>
      </c>
    </row>
    <row r="29" spans="1:14" x14ac:dyDescent="0.25">
      <c r="A29" s="132" t="s">
        <v>14</v>
      </c>
      <c r="B29" s="50">
        <f>COUNTIF(H6:H23,"Yes")</f>
        <v>0</v>
      </c>
      <c r="C29" s="50"/>
    </row>
  </sheetData>
  <sheetProtection algorithmName="SHA-512" hashValue="oW4q5OJUhFxXpRbGJZkGCJgDosuP9qATEaEvDvSePPAGhu8bDdFAhN8Hf2H8RNGlmLmLu3ec+zBvwfo1tkqjng==" saltValue="uPXuh440y2VlLg4YzMYhSA==" spinCount="100000" sheet="1" objects="1" scenarios="1" formatCells="0" formatColumns="0" formatRows="0" insertColumns="0" insertRows="0"/>
  <mergeCells count="1">
    <mergeCell ref="J26:N26"/>
  </mergeCells>
  <conditionalFormatting sqref="F6:F23 H6:H23">
    <cfRule type="expression" dxfId="2" priority="10">
      <formula>$E6="No"</formula>
    </cfRule>
    <cfRule type="expression" dxfId="1" priority="11">
      <formula>$E6="Yes"</formula>
    </cfRule>
  </conditionalFormatting>
  <conditionalFormatting sqref="G6:G23">
    <cfRule type="expression" dxfId="0" priority="6">
      <formula>$E6="No"</formula>
    </cfRule>
  </conditionalFormatting>
  <dataValidations count="2">
    <dataValidation type="list" allowBlank="1" showInputMessage="1" showErrorMessage="1" sqref="I6:I23" xr:uid="{AD7AA70D-3474-4AB9-AF85-7DDA287F9597}">
      <formula1>#REF!</formula1>
    </dataValidation>
    <dataValidation type="list" allowBlank="1" showInputMessage="1" showErrorMessage="1" sqref="H6:H23" xr:uid="{4B9189E5-A043-4AB5-98A6-D685083C59AA}">
      <formula1>"Yes,No"</formula1>
    </dataValidation>
  </dataValidations>
  <pageMargins left="0.7" right="0.7" top="0.75" bottom="0.75" header="0.3" footer="0.3"/>
  <pageSetup scale="66" orientation="landscape" r:id="rId1"/>
  <headerFooter>
    <oddFooter>&amp;L&amp;"Times New Roman,Regular"&amp;9 4787354.v2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F62D2-E862-4FF4-87A1-13394DEE40EF}">
  <dimension ref="A1:K178"/>
  <sheetViews>
    <sheetView workbookViewId="0"/>
  </sheetViews>
  <sheetFormatPr defaultRowHeight="15" outlineLevelRow="1" x14ac:dyDescent="0.25"/>
  <cols>
    <col min="1" max="1" width="9.140625" style="1"/>
    <col min="2" max="2" width="67.5703125" style="1" customWidth="1"/>
    <col min="3" max="3" width="22.85546875" style="1" customWidth="1"/>
    <col min="4" max="4" width="46.7109375" style="1" customWidth="1"/>
    <col min="5" max="5" width="19" style="1" bestFit="1" customWidth="1"/>
    <col min="6" max="6" width="9.140625" style="25"/>
    <col min="7" max="7" width="12.140625" style="15" customWidth="1"/>
    <col min="8" max="8" width="9.28515625" style="25" customWidth="1"/>
    <col min="9" max="9" width="12.140625" style="1" customWidth="1"/>
    <col min="10" max="10" width="24.7109375" style="1" bestFit="1" customWidth="1"/>
    <col min="11" max="11" width="7.7109375" style="47" bestFit="1" customWidth="1"/>
    <col min="12" max="16384" width="9.140625" style="1"/>
  </cols>
  <sheetData>
    <row r="1" spans="1:9" x14ac:dyDescent="0.25">
      <c r="A1" s="1" t="s">
        <v>68</v>
      </c>
    </row>
    <row r="2" spans="1:9" x14ac:dyDescent="0.25">
      <c r="A2" s="17"/>
      <c r="B2" s="18" t="s">
        <v>67</v>
      </c>
      <c r="C2" s="18" t="s">
        <v>64</v>
      </c>
      <c r="D2" s="18"/>
    </row>
    <row r="3" spans="1:9" ht="30" x14ac:dyDescent="0.25">
      <c r="A3" s="17">
        <v>1</v>
      </c>
      <c r="B3" s="29" t="s">
        <v>60</v>
      </c>
      <c r="C3" s="29" t="s">
        <v>66</v>
      </c>
      <c r="D3" s="19"/>
    </row>
    <row r="4" spans="1:9" ht="60" x14ac:dyDescent="0.25">
      <c r="A4" s="17">
        <v>2</v>
      </c>
      <c r="B4" s="29" t="s">
        <v>61</v>
      </c>
      <c r="C4" s="30" t="s">
        <v>9</v>
      </c>
      <c r="D4" s="19" t="s">
        <v>77</v>
      </c>
    </row>
    <row r="5" spans="1:9" ht="120" x14ac:dyDescent="0.25">
      <c r="A5" s="17">
        <v>3</v>
      </c>
      <c r="B5" s="31" t="s">
        <v>62</v>
      </c>
      <c r="C5" s="32" t="s">
        <v>9</v>
      </c>
      <c r="D5" s="19" t="s">
        <v>112</v>
      </c>
    </row>
    <row r="6" spans="1:9" x14ac:dyDescent="0.25">
      <c r="A6" s="17">
        <v>4</v>
      </c>
      <c r="B6" s="19" t="s">
        <v>63</v>
      </c>
      <c r="C6" s="27" t="s">
        <v>10</v>
      </c>
      <c r="D6" s="19"/>
    </row>
    <row r="7" spans="1:9" x14ac:dyDescent="0.25">
      <c r="A7" s="17">
        <v>5</v>
      </c>
      <c r="B7" s="19" t="s">
        <v>65</v>
      </c>
      <c r="C7" s="27" t="s">
        <v>10</v>
      </c>
      <c r="D7" s="19"/>
    </row>
    <row r="8" spans="1:9" x14ac:dyDescent="0.25">
      <c r="B8" s="20"/>
      <c r="C8" s="20"/>
      <c r="D8" s="20"/>
    </row>
    <row r="9" spans="1:9" x14ac:dyDescent="0.25">
      <c r="B9" s="42" t="s">
        <v>84</v>
      </c>
      <c r="C9" s="20"/>
    </row>
    <row r="10" spans="1:9" x14ac:dyDescent="0.25">
      <c r="B10" s="36" t="s">
        <v>96</v>
      </c>
    </row>
    <row r="11" spans="1:9" x14ac:dyDescent="0.25">
      <c r="B11" s="20" t="s">
        <v>113</v>
      </c>
      <c r="G11" s="23" t="s">
        <v>75</v>
      </c>
      <c r="I11" s="24" t="s">
        <v>76</v>
      </c>
    </row>
    <row r="12" spans="1:9" x14ac:dyDescent="0.25">
      <c r="B12" s="20"/>
      <c r="E12" s="1" t="s">
        <v>69</v>
      </c>
      <c r="F12" s="25" t="s">
        <v>70</v>
      </c>
      <c r="G12" s="15">
        <v>50000</v>
      </c>
    </row>
    <row r="13" spans="1:9" x14ac:dyDescent="0.25">
      <c r="B13" s="20"/>
      <c r="F13" s="25">
        <v>1099</v>
      </c>
      <c r="G13" s="15">
        <v>-20000</v>
      </c>
    </row>
    <row r="14" spans="1:9" x14ac:dyDescent="0.25">
      <c r="B14" s="20"/>
      <c r="F14" s="25" t="s">
        <v>20</v>
      </c>
      <c r="G14" s="15">
        <v>-8000</v>
      </c>
      <c r="I14" s="21">
        <f>-G14/52*8</f>
        <v>1230.7692307692307</v>
      </c>
    </row>
    <row r="15" spans="1:9" x14ac:dyDescent="0.25">
      <c r="F15" s="25" t="s">
        <v>71</v>
      </c>
      <c r="G15" s="15">
        <v>-4000</v>
      </c>
      <c r="I15" s="21">
        <f>-G15/52*8</f>
        <v>615.38461538461536</v>
      </c>
    </row>
    <row r="16" spans="1:9" x14ac:dyDescent="0.25">
      <c r="F16" s="25" t="s">
        <v>72</v>
      </c>
      <c r="G16" s="15">
        <v>-6000</v>
      </c>
    </row>
    <row r="17" spans="5:11" x14ac:dyDescent="0.25">
      <c r="F17" s="25" t="s">
        <v>73</v>
      </c>
      <c r="G17" s="16">
        <f>SUM(G12:G16)</f>
        <v>12000</v>
      </c>
      <c r="I17" s="21">
        <f>G17/52*8</f>
        <v>1846.1538461538462</v>
      </c>
      <c r="J17" s="1" t="s">
        <v>81</v>
      </c>
      <c r="K17" s="47">
        <f>I17/G18</f>
        <v>0.7384615384615385</v>
      </c>
    </row>
    <row r="18" spans="5:11" x14ac:dyDescent="0.25">
      <c r="F18" s="25" t="s">
        <v>74</v>
      </c>
      <c r="G18" s="15">
        <f>G17/12*2.5</f>
        <v>2500</v>
      </c>
      <c r="H18" s="25" t="s">
        <v>35</v>
      </c>
      <c r="I18" s="22">
        <f>SUM(I14:I17)</f>
        <v>3692.3076923076924</v>
      </c>
    </row>
    <row r="20" spans="5:11" x14ac:dyDescent="0.25">
      <c r="I20" s="21">
        <f>I17</f>
        <v>1846.1538461538462</v>
      </c>
      <c r="J20" s="1" t="s">
        <v>84</v>
      </c>
      <c r="K20" s="47">
        <f>I20/I22</f>
        <v>0.7384615384615385</v>
      </c>
    </row>
    <row r="21" spans="5:11" x14ac:dyDescent="0.25">
      <c r="I21" s="21">
        <f>G18-I20</f>
        <v>653.84615384615381</v>
      </c>
      <c r="J21" s="1" t="s">
        <v>98</v>
      </c>
      <c r="K21" s="47">
        <f>I21/I22</f>
        <v>0.2615384615384615</v>
      </c>
    </row>
    <row r="22" spans="5:11" x14ac:dyDescent="0.25">
      <c r="I22" s="22">
        <f>SUM(I20:I21)</f>
        <v>2500</v>
      </c>
    </row>
    <row r="23" spans="5:11" x14ac:dyDescent="0.25">
      <c r="I23" s="15">
        <f>-I20-I21</f>
        <v>-2500</v>
      </c>
      <c r="J23" s="1" t="s">
        <v>82</v>
      </c>
    </row>
    <row r="24" spans="5:11" x14ac:dyDescent="0.25">
      <c r="I24" s="15">
        <f>SUM(I22:I23)</f>
        <v>0</v>
      </c>
      <c r="J24" s="1" t="s">
        <v>83</v>
      </c>
    </row>
    <row r="26" spans="5:11" x14ac:dyDescent="0.25">
      <c r="G26" s="23" t="s">
        <v>75</v>
      </c>
      <c r="I26" s="24" t="s">
        <v>76</v>
      </c>
    </row>
    <row r="27" spans="5:11" x14ac:dyDescent="0.25">
      <c r="E27" s="1" t="s">
        <v>79</v>
      </c>
      <c r="F27" s="25" t="s">
        <v>70</v>
      </c>
      <c r="G27" s="15">
        <v>20000</v>
      </c>
    </row>
    <row r="28" spans="5:11" x14ac:dyDescent="0.25">
      <c r="F28" s="25" t="s">
        <v>80</v>
      </c>
    </row>
    <row r="29" spans="5:11" x14ac:dyDescent="0.25">
      <c r="F29" s="25" t="s">
        <v>73</v>
      </c>
      <c r="G29" s="16">
        <f>SUM(G27:G28)</f>
        <v>20000</v>
      </c>
      <c r="I29" s="21">
        <f>G29/52*8</f>
        <v>3076.9230769230771</v>
      </c>
      <c r="J29" s="1" t="s">
        <v>81</v>
      </c>
      <c r="K29" s="47">
        <f>I29/G30</f>
        <v>0.7384615384615385</v>
      </c>
    </row>
    <row r="30" spans="5:11" x14ac:dyDescent="0.25">
      <c r="F30" s="25" t="s">
        <v>74</v>
      </c>
      <c r="G30" s="15">
        <f>G29/12*2.5</f>
        <v>4166.666666666667</v>
      </c>
      <c r="H30" s="25" t="s">
        <v>35</v>
      </c>
      <c r="I30" s="22">
        <f>SUM(I29)</f>
        <v>3076.9230769230771</v>
      </c>
    </row>
    <row r="32" spans="5:11" x14ac:dyDescent="0.25">
      <c r="I32" s="21">
        <f>I29</f>
        <v>3076.9230769230771</v>
      </c>
      <c r="J32" s="1" t="s">
        <v>84</v>
      </c>
      <c r="K32" s="47">
        <f>I32/I34</f>
        <v>0.7384615384615385</v>
      </c>
    </row>
    <row r="33" spans="5:11" x14ac:dyDescent="0.25">
      <c r="I33" s="21">
        <f>G30-I32</f>
        <v>1089.7435897435898</v>
      </c>
      <c r="J33" s="1" t="s">
        <v>85</v>
      </c>
      <c r="K33" s="47">
        <f>I33/I34</f>
        <v>0.26153846153846155</v>
      </c>
    </row>
    <row r="34" spans="5:11" x14ac:dyDescent="0.25">
      <c r="I34" s="22">
        <f>SUM(I32:I33)</f>
        <v>4166.666666666667</v>
      </c>
    </row>
    <row r="35" spans="5:11" x14ac:dyDescent="0.25">
      <c r="I35" s="15">
        <f>-I32</f>
        <v>-3076.9230769230771</v>
      </c>
      <c r="J35" s="1" t="s">
        <v>82</v>
      </c>
    </row>
    <row r="36" spans="5:11" x14ac:dyDescent="0.25">
      <c r="I36" s="15">
        <f>SUM(I34:I35)</f>
        <v>1089.7435897435898</v>
      </c>
      <c r="J36" s="1" t="s">
        <v>83</v>
      </c>
    </row>
    <row r="42" spans="5:11" x14ac:dyDescent="0.25">
      <c r="E42" s="15"/>
    </row>
    <row r="43" spans="5:11" x14ac:dyDescent="0.25">
      <c r="E43" s="15"/>
    </row>
    <row r="44" spans="5:11" x14ac:dyDescent="0.25">
      <c r="E44" s="15"/>
    </row>
    <row r="164" spans="1:4" x14ac:dyDescent="0.25">
      <c r="B164" s="38" t="s">
        <v>97</v>
      </c>
    </row>
    <row r="166" spans="1:4" x14ac:dyDescent="0.25">
      <c r="A166" s="35"/>
      <c r="B166" s="33" t="s">
        <v>67</v>
      </c>
      <c r="C166" s="34" t="s">
        <v>64</v>
      </c>
      <c r="D166" s="33" t="s">
        <v>93</v>
      </c>
    </row>
    <row r="167" spans="1:4" ht="105" x14ac:dyDescent="0.25">
      <c r="A167" s="35" t="s">
        <v>102</v>
      </c>
      <c r="B167" s="29" t="s">
        <v>92</v>
      </c>
      <c r="C167" s="30" t="s">
        <v>9</v>
      </c>
      <c r="D167" s="19" t="s">
        <v>100</v>
      </c>
    </row>
    <row r="168" spans="1:4" ht="45" x14ac:dyDescent="0.25">
      <c r="A168" s="35" t="s">
        <v>103</v>
      </c>
      <c r="B168" s="29" t="s">
        <v>95</v>
      </c>
      <c r="C168" s="29" t="s">
        <v>66</v>
      </c>
      <c r="D168" s="19"/>
    </row>
    <row r="169" spans="1:4" ht="30" outlineLevel="1" x14ac:dyDescent="0.25">
      <c r="A169" s="35">
        <v>2</v>
      </c>
      <c r="B169" s="40" t="s">
        <v>101</v>
      </c>
      <c r="C169" s="252" t="s">
        <v>9</v>
      </c>
      <c r="D169" s="19" t="s">
        <v>366</v>
      </c>
    </row>
    <row r="170" spans="1:4" ht="30" outlineLevel="1" x14ac:dyDescent="0.25">
      <c r="A170" s="35">
        <v>3</v>
      </c>
      <c r="B170" s="40" t="s">
        <v>108</v>
      </c>
      <c r="C170" s="252" t="s">
        <v>9</v>
      </c>
      <c r="D170" s="19" t="s">
        <v>366</v>
      </c>
    </row>
    <row r="171" spans="1:4" ht="45" x14ac:dyDescent="0.25">
      <c r="A171" s="35">
        <v>4</v>
      </c>
      <c r="B171" s="31" t="s">
        <v>104</v>
      </c>
      <c r="C171" s="32" t="s">
        <v>9</v>
      </c>
      <c r="D171" s="19" t="s">
        <v>109</v>
      </c>
    </row>
    <row r="172" spans="1:4" ht="30" x14ac:dyDescent="0.25">
      <c r="A172" s="35">
        <v>5</v>
      </c>
      <c r="B172" s="31" t="s">
        <v>105</v>
      </c>
      <c r="C172" s="32" t="s">
        <v>9</v>
      </c>
      <c r="D172" s="19" t="s">
        <v>110</v>
      </c>
    </row>
    <row r="173" spans="1:4" ht="60" x14ac:dyDescent="0.25">
      <c r="A173" s="35">
        <v>6</v>
      </c>
      <c r="B173" s="31" t="s">
        <v>106</v>
      </c>
      <c r="C173" s="32" t="s">
        <v>9</v>
      </c>
      <c r="D173" s="19" t="s">
        <v>122</v>
      </c>
    </row>
    <row r="174" spans="1:4" ht="30" x14ac:dyDescent="0.25">
      <c r="A174" s="35">
        <v>7</v>
      </c>
      <c r="B174" s="19" t="s">
        <v>107</v>
      </c>
      <c r="C174" s="27" t="s">
        <v>10</v>
      </c>
      <c r="D174" s="19"/>
    </row>
    <row r="175" spans="1:4" ht="45" x14ac:dyDescent="0.25">
      <c r="A175" s="35">
        <v>8</v>
      </c>
      <c r="B175" s="19" t="s">
        <v>111</v>
      </c>
      <c r="C175" s="27" t="s">
        <v>10</v>
      </c>
      <c r="D175" s="19" t="s">
        <v>94</v>
      </c>
    </row>
    <row r="176" spans="1:4" x14ac:dyDescent="0.25">
      <c r="A176"/>
      <c r="B176"/>
      <c r="C176"/>
      <c r="D176"/>
    </row>
    <row r="177" spans="1:4" x14ac:dyDescent="0.25">
      <c r="A177"/>
      <c r="B177" s="41" t="s">
        <v>84</v>
      </c>
      <c r="C177"/>
      <c r="D177"/>
    </row>
    <row r="178" spans="1:4" x14ac:dyDescent="0.25">
      <c r="B178" s="36" t="s">
        <v>96</v>
      </c>
    </row>
  </sheetData>
  <sheetProtection algorithmName="SHA-512" hashValue="H7A/EJwaAyzNSguqgnZdJKNIkkM683MZIWUZVdzoRm2YjVMuHcV+tRZqP5hpiiGsotMDqPx1tG3yPHlkLXQVrQ==" saltValue="CfTLha22g3F3e7achloaVw==" spinCount="100000" sheet="1" objects="1" scenarios="1"/>
  <pageMargins left="0.7" right="0.7" top="0.75" bottom="0.75" header="0.3" footer="0.3"/>
  <pageSetup orientation="portrait"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45CC3-66C0-4B35-982E-9BB79596D637}">
  <dimension ref="A1"/>
  <sheetViews>
    <sheetView workbookViewId="0">
      <selection activeCell="J18" sqref="J18"/>
    </sheetView>
  </sheetViews>
  <sheetFormatPr defaultRowHeight="15" x14ac:dyDescent="0.25"/>
  <sheetData>
    <row r="1" spans="1:1" x14ac:dyDescent="0.25">
      <c r="A1" s="37" t="s">
        <v>237</v>
      </c>
    </row>
  </sheetData>
  <sheetProtection algorithmName="SHA-512" hashValue="1yXnCSuz+qRkDEIpMdBHo3kVzmBVKphj1d59Aiuu4/CvVhkTcTC2z1prPImBg6ZYADSGOS2JHTAB7J+pRCE9LA==" saltValue="X2XZjuBE4kVyNzDx+hIGRg=="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70871-3C45-4FE2-8CED-D62EBE27F161}">
  <dimension ref="A2:T38"/>
  <sheetViews>
    <sheetView workbookViewId="0">
      <selection activeCell="L15" sqref="L15"/>
    </sheetView>
  </sheetViews>
  <sheetFormatPr defaultRowHeight="15" x14ac:dyDescent="0.25"/>
  <cols>
    <col min="10" max="10" width="31.5703125" bestFit="1" customWidth="1"/>
    <col min="11" max="11" width="6.140625" bestFit="1" customWidth="1"/>
    <col min="12" max="12" width="16.7109375" bestFit="1" customWidth="1"/>
    <col min="13" max="13" width="11.7109375" bestFit="1" customWidth="1"/>
    <col min="14" max="18" width="11.5703125" bestFit="1" customWidth="1"/>
  </cols>
  <sheetData>
    <row r="2" spans="1:18" x14ac:dyDescent="0.25">
      <c r="B2" t="s">
        <v>123</v>
      </c>
      <c r="C2" t="s">
        <v>124</v>
      </c>
      <c r="D2" t="s">
        <v>125</v>
      </c>
      <c r="E2" t="s">
        <v>126</v>
      </c>
      <c r="F2" t="s">
        <v>125</v>
      </c>
      <c r="G2" t="s">
        <v>127</v>
      </c>
      <c r="H2" t="s">
        <v>123</v>
      </c>
      <c r="L2" t="s">
        <v>225</v>
      </c>
      <c r="M2" s="45">
        <v>100000</v>
      </c>
      <c r="N2" s="45">
        <v>100000</v>
      </c>
      <c r="O2" s="45">
        <v>100000</v>
      </c>
      <c r="P2" s="45">
        <v>100000</v>
      </c>
      <c r="Q2" s="45">
        <v>100000</v>
      </c>
      <c r="R2" s="45">
        <v>100000</v>
      </c>
    </row>
    <row r="3" spans="1:18" x14ac:dyDescent="0.25">
      <c r="G3">
        <v>17</v>
      </c>
      <c r="H3">
        <v>18</v>
      </c>
      <c r="L3" t="s">
        <v>226</v>
      </c>
      <c r="M3" s="45">
        <v>80000</v>
      </c>
      <c r="N3" s="45">
        <v>70000</v>
      </c>
      <c r="O3" s="45">
        <v>60000</v>
      </c>
      <c r="P3" s="45">
        <v>60000</v>
      </c>
      <c r="Q3" s="45">
        <v>0</v>
      </c>
      <c r="R3" s="45">
        <v>0</v>
      </c>
    </row>
    <row r="4" spans="1:18" x14ac:dyDescent="0.25">
      <c r="A4">
        <v>1</v>
      </c>
      <c r="B4">
        <v>19</v>
      </c>
      <c r="C4">
        <v>20</v>
      </c>
      <c r="D4">
        <v>21</v>
      </c>
      <c r="E4">
        <v>22</v>
      </c>
      <c r="F4">
        <v>23</v>
      </c>
      <c r="G4" s="43">
        <v>24</v>
      </c>
      <c r="H4">
        <v>25</v>
      </c>
      <c r="J4" t="s">
        <v>128</v>
      </c>
      <c r="L4" t="s">
        <v>72</v>
      </c>
      <c r="M4" s="45">
        <v>20000</v>
      </c>
      <c r="N4" s="45">
        <v>30000</v>
      </c>
      <c r="O4" s="45">
        <v>20000</v>
      </c>
      <c r="P4" s="45">
        <v>30000</v>
      </c>
      <c r="Q4" s="45">
        <v>25000</v>
      </c>
      <c r="R4" s="45">
        <v>100000</v>
      </c>
    </row>
    <row r="5" spans="1:18" x14ac:dyDescent="0.25">
      <c r="A5">
        <v>2</v>
      </c>
      <c r="B5">
        <v>26</v>
      </c>
      <c r="C5">
        <v>27</v>
      </c>
      <c r="D5">
        <v>28</v>
      </c>
      <c r="E5">
        <v>29</v>
      </c>
      <c r="F5">
        <v>30</v>
      </c>
      <c r="G5" s="43">
        <v>1</v>
      </c>
      <c r="H5">
        <v>2</v>
      </c>
      <c r="L5" t="s">
        <v>227</v>
      </c>
      <c r="M5" s="45">
        <f t="shared" ref="M5:R5" si="0">SUM(M2-M3-M4)</f>
        <v>0</v>
      </c>
      <c r="N5" s="45">
        <f t="shared" si="0"/>
        <v>0</v>
      </c>
      <c r="O5" s="45">
        <f t="shared" si="0"/>
        <v>20000</v>
      </c>
      <c r="P5" s="45">
        <f t="shared" si="0"/>
        <v>10000</v>
      </c>
      <c r="Q5" s="45">
        <f t="shared" si="0"/>
        <v>75000</v>
      </c>
      <c r="R5" s="45">
        <f t="shared" si="0"/>
        <v>0</v>
      </c>
    </row>
    <row r="6" spans="1:18" x14ac:dyDescent="0.25">
      <c r="A6">
        <v>3</v>
      </c>
      <c r="B6">
        <v>3</v>
      </c>
      <c r="C6">
        <v>4</v>
      </c>
      <c r="D6">
        <v>5</v>
      </c>
      <c r="E6">
        <v>6</v>
      </c>
      <c r="F6">
        <v>7</v>
      </c>
      <c r="G6" s="43">
        <v>8</v>
      </c>
      <c r="H6">
        <v>9</v>
      </c>
      <c r="M6" s="45"/>
      <c r="N6" s="45"/>
      <c r="O6" s="45"/>
      <c r="P6" s="45"/>
      <c r="Q6" s="45"/>
      <c r="R6" s="45"/>
    </row>
    <row r="7" spans="1:18" x14ac:dyDescent="0.25">
      <c r="A7">
        <v>4</v>
      </c>
      <c r="B7">
        <v>10</v>
      </c>
      <c r="C7">
        <v>11</v>
      </c>
      <c r="D7">
        <v>12</v>
      </c>
      <c r="E7">
        <v>13</v>
      </c>
      <c r="F7">
        <v>14</v>
      </c>
      <c r="G7" s="43">
        <v>15</v>
      </c>
      <c r="H7">
        <v>16</v>
      </c>
      <c r="L7" t="s">
        <v>227</v>
      </c>
      <c r="M7" s="45">
        <f t="shared" ref="M7:R7" si="1">M5</f>
        <v>0</v>
      </c>
      <c r="N7" s="45">
        <f t="shared" si="1"/>
        <v>0</v>
      </c>
      <c r="O7" s="45">
        <f t="shared" si="1"/>
        <v>20000</v>
      </c>
      <c r="P7" s="45">
        <f t="shared" si="1"/>
        <v>10000</v>
      </c>
      <c r="Q7" s="45">
        <f t="shared" si="1"/>
        <v>75000</v>
      </c>
      <c r="R7" s="45">
        <f t="shared" si="1"/>
        <v>0</v>
      </c>
    </row>
    <row r="8" spans="1:18" x14ac:dyDescent="0.25">
      <c r="A8">
        <v>5</v>
      </c>
      <c r="B8">
        <v>17</v>
      </c>
      <c r="C8">
        <v>18</v>
      </c>
      <c r="D8">
        <v>19</v>
      </c>
      <c r="E8">
        <v>20</v>
      </c>
      <c r="F8">
        <v>21</v>
      </c>
      <c r="G8" s="43">
        <v>22</v>
      </c>
      <c r="H8">
        <v>23</v>
      </c>
      <c r="L8" t="s">
        <v>228</v>
      </c>
      <c r="M8" s="26">
        <f t="shared" ref="M8:R8" si="2">M4/(M3+M4)</f>
        <v>0.2</v>
      </c>
      <c r="N8" s="26">
        <f t="shared" si="2"/>
        <v>0.3</v>
      </c>
      <c r="O8" s="26">
        <f t="shared" si="2"/>
        <v>0.25</v>
      </c>
      <c r="P8" s="26">
        <f t="shared" si="2"/>
        <v>0.33333333333333331</v>
      </c>
      <c r="Q8" s="26">
        <f t="shared" si="2"/>
        <v>1</v>
      </c>
      <c r="R8" s="26">
        <f t="shared" si="2"/>
        <v>1</v>
      </c>
    </row>
    <row r="9" spans="1:18" x14ac:dyDescent="0.25">
      <c r="A9">
        <v>6</v>
      </c>
      <c r="B9">
        <v>24</v>
      </c>
      <c r="C9">
        <v>25</v>
      </c>
      <c r="D9">
        <v>26</v>
      </c>
      <c r="E9">
        <v>27</v>
      </c>
      <c r="F9">
        <v>28</v>
      </c>
      <c r="G9" s="43">
        <v>29</v>
      </c>
      <c r="H9">
        <v>30</v>
      </c>
      <c r="L9" t="s">
        <v>229</v>
      </c>
      <c r="M9" s="45">
        <f t="shared" ref="M9:R9" si="3">(M3+M4)*0.25</f>
        <v>25000</v>
      </c>
      <c r="N9" s="45">
        <f t="shared" si="3"/>
        <v>25000</v>
      </c>
      <c r="O9" s="45">
        <f t="shared" si="3"/>
        <v>20000</v>
      </c>
      <c r="P9" s="45">
        <f t="shared" si="3"/>
        <v>22500</v>
      </c>
      <c r="Q9" s="45">
        <f t="shared" si="3"/>
        <v>6250</v>
      </c>
      <c r="R9" s="45">
        <f t="shared" si="3"/>
        <v>25000</v>
      </c>
    </row>
    <row r="10" spans="1:18" x14ac:dyDescent="0.25">
      <c r="A10">
        <v>7</v>
      </c>
      <c r="B10">
        <v>31</v>
      </c>
      <c r="C10">
        <v>1</v>
      </c>
      <c r="D10">
        <v>2</v>
      </c>
      <c r="E10">
        <v>3</v>
      </c>
      <c r="F10">
        <v>4</v>
      </c>
      <c r="G10" s="43">
        <v>5</v>
      </c>
      <c r="H10">
        <v>6</v>
      </c>
      <c r="L10" t="s">
        <v>230</v>
      </c>
      <c r="M10" s="45">
        <f>IF(M4&lt;M9,0,-M4+M9)</f>
        <v>0</v>
      </c>
      <c r="N10" s="45">
        <f t="shared" ref="N10:R10" si="4">IF(N4&lt;N9,0,-N4+N9)</f>
        <v>-5000</v>
      </c>
      <c r="O10" s="45">
        <f t="shared" si="4"/>
        <v>0</v>
      </c>
      <c r="P10" s="45">
        <f t="shared" si="4"/>
        <v>-7500</v>
      </c>
      <c r="Q10" s="45">
        <f t="shared" si="4"/>
        <v>-18750</v>
      </c>
      <c r="R10" s="45">
        <f t="shared" si="4"/>
        <v>-75000</v>
      </c>
    </row>
    <row r="11" spans="1:18" x14ac:dyDescent="0.25">
      <c r="A11">
        <v>8</v>
      </c>
      <c r="B11">
        <v>7</v>
      </c>
      <c r="C11">
        <v>8</v>
      </c>
      <c r="D11">
        <v>9</v>
      </c>
      <c r="E11">
        <v>10</v>
      </c>
      <c r="F11">
        <v>11</v>
      </c>
      <c r="G11" s="43">
        <v>12</v>
      </c>
      <c r="H11">
        <v>13</v>
      </c>
      <c r="L11" t="s">
        <v>226</v>
      </c>
      <c r="M11" s="46">
        <f>M3</f>
        <v>80000</v>
      </c>
      <c r="N11" s="46">
        <f t="shared" ref="N11:R11" si="5">N3</f>
        <v>70000</v>
      </c>
      <c r="O11" s="46">
        <f t="shared" si="5"/>
        <v>60000</v>
      </c>
      <c r="P11" s="46">
        <f t="shared" si="5"/>
        <v>60000</v>
      </c>
      <c r="Q11" s="46">
        <f t="shared" si="5"/>
        <v>0</v>
      </c>
      <c r="R11" s="46">
        <f t="shared" si="5"/>
        <v>0</v>
      </c>
    </row>
    <row r="12" spans="1:18" x14ac:dyDescent="0.25">
      <c r="B12">
        <v>14</v>
      </c>
      <c r="C12">
        <v>15</v>
      </c>
      <c r="D12">
        <v>16</v>
      </c>
      <c r="E12">
        <v>17</v>
      </c>
      <c r="F12">
        <v>18</v>
      </c>
      <c r="G12" s="43">
        <v>19</v>
      </c>
      <c r="H12">
        <v>20</v>
      </c>
      <c r="L12" t="s">
        <v>231</v>
      </c>
      <c r="M12" s="46">
        <f t="shared" ref="M12:R12" si="6">M4+M10</f>
        <v>20000</v>
      </c>
      <c r="N12" s="46">
        <f t="shared" si="6"/>
        <v>25000</v>
      </c>
      <c r="O12" s="46">
        <f t="shared" si="6"/>
        <v>20000</v>
      </c>
      <c r="P12" s="46">
        <f t="shared" si="6"/>
        <v>22500</v>
      </c>
      <c r="Q12" s="46">
        <f t="shared" si="6"/>
        <v>6250</v>
      </c>
      <c r="R12" s="46">
        <f t="shared" si="6"/>
        <v>25000</v>
      </c>
    </row>
    <row r="13" spans="1:18" x14ac:dyDescent="0.25">
      <c r="B13">
        <v>21</v>
      </c>
      <c r="C13">
        <v>22</v>
      </c>
      <c r="D13">
        <v>23</v>
      </c>
      <c r="E13">
        <v>24</v>
      </c>
      <c r="F13">
        <v>25</v>
      </c>
      <c r="G13" s="43">
        <v>26</v>
      </c>
      <c r="H13">
        <v>27</v>
      </c>
      <c r="L13" t="s">
        <v>232</v>
      </c>
      <c r="M13" s="167">
        <f t="shared" ref="M13:R13" si="7">SUM(M11:M12)</f>
        <v>100000</v>
      </c>
      <c r="N13" s="168">
        <f t="shared" si="7"/>
        <v>95000</v>
      </c>
      <c r="O13" s="167">
        <f t="shared" si="7"/>
        <v>80000</v>
      </c>
      <c r="P13" s="168">
        <f t="shared" si="7"/>
        <v>82500</v>
      </c>
      <c r="Q13" s="168">
        <f t="shared" si="7"/>
        <v>6250</v>
      </c>
      <c r="R13" s="168">
        <f t="shared" si="7"/>
        <v>25000</v>
      </c>
    </row>
    <row r="14" spans="1:18" x14ac:dyDescent="0.25">
      <c r="B14">
        <v>28</v>
      </c>
      <c r="C14">
        <v>29</v>
      </c>
      <c r="D14">
        <v>30</v>
      </c>
      <c r="L14" t="s">
        <v>233</v>
      </c>
      <c r="M14" s="46">
        <f t="shared" ref="M14:R14" si="8">M2-M13</f>
        <v>0</v>
      </c>
      <c r="N14" s="46">
        <f t="shared" si="8"/>
        <v>5000</v>
      </c>
      <c r="O14" s="46">
        <f t="shared" si="8"/>
        <v>20000</v>
      </c>
      <c r="P14" s="46">
        <f t="shared" si="8"/>
        <v>17500</v>
      </c>
      <c r="Q14" s="46">
        <f t="shared" si="8"/>
        <v>93750</v>
      </c>
      <c r="R14" s="46">
        <f t="shared" si="8"/>
        <v>75000</v>
      </c>
    </row>
    <row r="18" spans="11:20" x14ac:dyDescent="0.25">
      <c r="L18" t="s">
        <v>226</v>
      </c>
      <c r="M18" s="15">
        <f t="shared" ref="M18:R19" si="9">M3</f>
        <v>80000</v>
      </c>
      <c r="N18" s="15">
        <f t="shared" si="9"/>
        <v>70000</v>
      </c>
      <c r="O18" s="15">
        <f t="shared" si="9"/>
        <v>60000</v>
      </c>
      <c r="P18" s="15">
        <f t="shared" si="9"/>
        <v>60000</v>
      </c>
      <c r="Q18" s="15">
        <f t="shared" si="9"/>
        <v>0</v>
      </c>
      <c r="R18" s="15">
        <f t="shared" si="9"/>
        <v>0</v>
      </c>
    </row>
    <row r="19" spans="11:20" x14ac:dyDescent="0.25">
      <c r="L19" t="s">
        <v>72</v>
      </c>
      <c r="M19" s="15">
        <f t="shared" si="9"/>
        <v>20000</v>
      </c>
      <c r="N19" s="15">
        <f t="shared" si="9"/>
        <v>30000</v>
      </c>
      <c r="O19" s="15">
        <f t="shared" si="9"/>
        <v>20000</v>
      </c>
      <c r="P19" s="15">
        <f t="shared" si="9"/>
        <v>30000</v>
      </c>
      <c r="Q19" s="15">
        <f t="shared" si="9"/>
        <v>25000</v>
      </c>
      <c r="R19" s="15">
        <f t="shared" si="9"/>
        <v>100000</v>
      </c>
    </row>
    <row r="20" spans="11:20" x14ac:dyDescent="0.25">
      <c r="L20" s="38" t="s">
        <v>277</v>
      </c>
      <c r="M20" s="166">
        <f t="shared" ref="M20:R20" si="10">SUM(M18:M19)</f>
        <v>100000</v>
      </c>
      <c r="N20" s="15">
        <f t="shared" si="10"/>
        <v>100000</v>
      </c>
      <c r="O20" s="166">
        <f t="shared" si="10"/>
        <v>80000</v>
      </c>
      <c r="P20" s="15">
        <f t="shared" si="10"/>
        <v>90000</v>
      </c>
      <c r="Q20" s="15">
        <f t="shared" si="10"/>
        <v>25000</v>
      </c>
      <c r="R20" s="15">
        <f t="shared" si="10"/>
        <v>100000</v>
      </c>
    </row>
    <row r="21" spans="11:20" x14ac:dyDescent="0.25">
      <c r="L21" s="38" t="s">
        <v>225</v>
      </c>
      <c r="M21" s="166">
        <f t="shared" ref="M21:R21" si="11">M2</f>
        <v>100000</v>
      </c>
      <c r="N21" s="15">
        <f t="shared" si="11"/>
        <v>100000</v>
      </c>
      <c r="O21" s="15">
        <f t="shared" si="11"/>
        <v>100000</v>
      </c>
      <c r="P21" s="15">
        <f t="shared" si="11"/>
        <v>100000</v>
      </c>
      <c r="Q21" s="15">
        <f t="shared" si="11"/>
        <v>100000</v>
      </c>
      <c r="R21" s="15">
        <f t="shared" si="11"/>
        <v>100000</v>
      </c>
    </row>
    <row r="22" spans="11:20" x14ac:dyDescent="0.25">
      <c r="L22" s="38" t="s">
        <v>278</v>
      </c>
      <c r="M22" s="15">
        <f t="shared" ref="M22:R22" si="12">M18/0.75</f>
        <v>106666.66666666667</v>
      </c>
      <c r="N22" s="166">
        <f t="shared" si="12"/>
        <v>93333.333333333328</v>
      </c>
      <c r="O22" s="166">
        <f t="shared" si="12"/>
        <v>80000</v>
      </c>
      <c r="P22" s="166">
        <f t="shared" si="12"/>
        <v>80000</v>
      </c>
      <c r="Q22" s="166">
        <f t="shared" si="12"/>
        <v>0</v>
      </c>
      <c r="R22" s="166">
        <f t="shared" si="12"/>
        <v>0</v>
      </c>
    </row>
    <row r="23" spans="11:20" x14ac:dyDescent="0.25">
      <c r="L23" s="1" t="s">
        <v>232</v>
      </c>
      <c r="M23" s="166">
        <v>100000</v>
      </c>
      <c r="N23" s="166">
        <v>93333.333333333328</v>
      </c>
      <c r="O23" s="166">
        <v>80000</v>
      </c>
      <c r="P23" s="166">
        <v>80000</v>
      </c>
      <c r="Q23" s="166">
        <v>0</v>
      </c>
      <c r="R23" s="166">
        <v>0</v>
      </c>
    </row>
    <row r="24" spans="11:20" x14ac:dyDescent="0.25">
      <c r="L24" t="s">
        <v>279</v>
      </c>
    </row>
    <row r="30" spans="11:20" x14ac:dyDescent="0.25">
      <c r="K30" t="s">
        <v>129</v>
      </c>
      <c r="L30">
        <v>1</v>
      </c>
      <c r="M30">
        <v>2</v>
      </c>
      <c r="N30">
        <v>3</v>
      </c>
      <c r="O30">
        <v>4</v>
      </c>
      <c r="P30">
        <v>5</v>
      </c>
      <c r="Q30">
        <v>6</v>
      </c>
      <c r="R30">
        <v>7</v>
      </c>
      <c r="S30">
        <v>8</v>
      </c>
    </row>
    <row r="31" spans="11:20" x14ac:dyDescent="0.25">
      <c r="K31" t="s">
        <v>59</v>
      </c>
      <c r="L31">
        <v>20</v>
      </c>
      <c r="M31">
        <v>20</v>
      </c>
      <c r="N31">
        <v>25</v>
      </c>
      <c r="O31">
        <v>25</v>
      </c>
      <c r="P31">
        <v>30</v>
      </c>
      <c r="Q31">
        <v>30</v>
      </c>
      <c r="R31">
        <v>35</v>
      </c>
      <c r="S31">
        <v>35</v>
      </c>
      <c r="T31">
        <f>AVERAGE(L31:S31)</f>
        <v>27.5</v>
      </c>
    </row>
    <row r="32" spans="11:20" x14ac:dyDescent="0.25">
      <c r="O32">
        <f>AVERAGE(L31:O31)</f>
        <v>22.5</v>
      </c>
      <c r="S32">
        <f>AVERAGE(P31:S31)</f>
        <v>32.5</v>
      </c>
    </row>
    <row r="33" spans="11:20" x14ac:dyDescent="0.25">
      <c r="S33">
        <f>(O32+S32)/2</f>
        <v>27.5</v>
      </c>
    </row>
    <row r="35" spans="11:20" x14ac:dyDescent="0.25">
      <c r="K35" t="s">
        <v>129</v>
      </c>
      <c r="L35">
        <v>1</v>
      </c>
      <c r="M35">
        <v>2</v>
      </c>
      <c r="N35">
        <v>3</v>
      </c>
      <c r="O35">
        <v>4</v>
      </c>
      <c r="P35">
        <v>5</v>
      </c>
      <c r="Q35">
        <v>6</v>
      </c>
      <c r="R35">
        <v>7</v>
      </c>
      <c r="S35">
        <v>8</v>
      </c>
    </row>
    <row r="36" spans="11:20" x14ac:dyDescent="0.25">
      <c r="K36" t="s">
        <v>59</v>
      </c>
      <c r="L36">
        <v>5</v>
      </c>
      <c r="M36">
        <v>5</v>
      </c>
      <c r="N36">
        <v>5</v>
      </c>
      <c r="O36">
        <v>5</v>
      </c>
      <c r="P36">
        <v>5</v>
      </c>
      <c r="Q36">
        <v>5</v>
      </c>
      <c r="R36">
        <v>35</v>
      </c>
      <c r="S36">
        <v>35</v>
      </c>
      <c r="T36">
        <f>AVERAGE(L36:S36)</f>
        <v>12.5</v>
      </c>
    </row>
    <row r="37" spans="11:20" x14ac:dyDescent="0.25">
      <c r="O37">
        <f>AVERAGE(L36:O36)</f>
        <v>5</v>
      </c>
      <c r="S37">
        <f>AVERAGE(P36:S36)</f>
        <v>20</v>
      </c>
    </row>
    <row r="38" spans="11:20" x14ac:dyDescent="0.25">
      <c r="S38">
        <f>(O37+S37)/2</f>
        <v>12.5</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145C6-117A-4E92-B2F9-8D258B5D76A5}">
  <sheetPr>
    <pageSetUpPr fitToPage="1"/>
  </sheetPr>
  <dimension ref="A1:C13"/>
  <sheetViews>
    <sheetView workbookViewId="0">
      <pane ySplit="1" topLeftCell="A2" activePane="bottomLeft" state="frozen"/>
      <selection pane="bottomLeft" activeCell="A2" sqref="A2"/>
    </sheetView>
  </sheetViews>
  <sheetFormatPr defaultRowHeight="15" x14ac:dyDescent="0.25"/>
  <cols>
    <col min="1" max="1" width="6.5703125" style="44" customWidth="1"/>
    <col min="2" max="2" width="56.7109375" customWidth="1"/>
    <col min="3" max="3" width="128.5703125" customWidth="1"/>
  </cols>
  <sheetData>
    <row r="1" spans="1:3" x14ac:dyDescent="0.25">
      <c r="A1" s="153" t="s">
        <v>191</v>
      </c>
      <c r="B1" s="154" t="s">
        <v>160</v>
      </c>
      <c r="C1" s="155" t="s">
        <v>78</v>
      </c>
    </row>
    <row r="2" spans="1:3" ht="45" x14ac:dyDescent="0.25">
      <c r="A2" s="156">
        <v>1</v>
      </c>
      <c r="B2" s="157" t="s">
        <v>161</v>
      </c>
      <c r="C2" s="157" t="s">
        <v>205</v>
      </c>
    </row>
    <row r="3" spans="1:3" ht="150" x14ac:dyDescent="0.25">
      <c r="A3" s="156">
        <v>2</v>
      </c>
      <c r="B3" s="157" t="s">
        <v>180</v>
      </c>
      <c r="C3" s="157" t="s">
        <v>280</v>
      </c>
    </row>
    <row r="4" spans="1:3" ht="30" x14ac:dyDescent="0.25">
      <c r="A4" s="156">
        <v>3</v>
      </c>
      <c r="B4" s="157" t="s">
        <v>181</v>
      </c>
      <c r="C4" s="157" t="s">
        <v>363</v>
      </c>
    </row>
    <row r="5" spans="1:3" ht="45" x14ac:dyDescent="0.25">
      <c r="A5" s="156">
        <v>4</v>
      </c>
      <c r="B5" s="157" t="s">
        <v>204</v>
      </c>
      <c r="C5" s="157" t="s">
        <v>272</v>
      </c>
    </row>
    <row r="6" spans="1:3" x14ac:dyDescent="0.25">
      <c r="A6" s="156">
        <v>5</v>
      </c>
      <c r="B6" s="157" t="s">
        <v>207</v>
      </c>
      <c r="C6" s="157" t="s">
        <v>208</v>
      </c>
    </row>
    <row r="7" spans="1:3" ht="135" x14ac:dyDescent="0.25">
      <c r="A7" s="156">
        <v>6</v>
      </c>
      <c r="B7" s="157" t="s">
        <v>206</v>
      </c>
      <c r="C7" s="157" t="s">
        <v>216</v>
      </c>
    </row>
    <row r="8" spans="1:3" x14ac:dyDescent="0.25">
      <c r="A8" s="156">
        <v>7</v>
      </c>
      <c r="B8" s="157" t="s">
        <v>214</v>
      </c>
      <c r="C8" s="157" t="s">
        <v>9</v>
      </c>
    </row>
    <row r="9" spans="1:3" ht="360" x14ac:dyDescent="0.25">
      <c r="A9" s="156">
        <v>8</v>
      </c>
      <c r="B9" s="157" t="s">
        <v>215</v>
      </c>
      <c r="C9" s="157" t="s">
        <v>364</v>
      </c>
    </row>
    <row r="10" spans="1:3" ht="75" x14ac:dyDescent="0.25">
      <c r="A10" s="156">
        <v>9</v>
      </c>
      <c r="B10" s="157" t="s">
        <v>209</v>
      </c>
      <c r="C10" s="157" t="s">
        <v>281</v>
      </c>
    </row>
    <row r="11" spans="1:3" ht="135" x14ac:dyDescent="0.25">
      <c r="A11" s="156">
        <v>10</v>
      </c>
      <c r="B11" s="157" t="s">
        <v>210</v>
      </c>
      <c r="C11" s="157" t="s">
        <v>213</v>
      </c>
    </row>
    <row r="12" spans="1:3" ht="45" x14ac:dyDescent="0.25">
      <c r="A12" s="156">
        <v>11</v>
      </c>
      <c r="B12" s="157" t="s">
        <v>211</v>
      </c>
      <c r="C12" s="157" t="s">
        <v>282</v>
      </c>
    </row>
    <row r="13" spans="1:3" ht="60" x14ac:dyDescent="0.25">
      <c r="A13" s="156">
        <v>12</v>
      </c>
      <c r="B13" s="157" t="s">
        <v>212</v>
      </c>
      <c r="C13" s="157" t="s">
        <v>274</v>
      </c>
    </row>
  </sheetData>
  <sheetProtection algorithmName="SHA-512" hashValue="bV4HVMDpFV57S8uolL5Uw7ycLTx2JC+ztDtyHl3A1Bizm9/a1w8XWMdvS8OL15zifEHupBMZiqCSsGVBRQIxgQ==" saltValue="RQ438jL5uLQbM0NPsoS4pg==" spinCount="100000" sheet="1" objects="1" scenarios="1"/>
  <pageMargins left="0.7" right="0.7" top="0.75" bottom="0.75" header="0.3" footer="0.3"/>
  <pageSetup scale="63" fitToHeight="0"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5A026-EAC2-4669-A06E-95230C2ED367}">
  <dimension ref="A1:B12"/>
  <sheetViews>
    <sheetView tabSelected="1" workbookViewId="0"/>
  </sheetViews>
  <sheetFormatPr defaultRowHeight="15" x14ac:dyDescent="0.25"/>
  <cols>
    <col min="1" max="1" width="11.42578125" style="38" bestFit="1" customWidth="1"/>
    <col min="2" max="2" width="106" customWidth="1"/>
  </cols>
  <sheetData>
    <row r="1" spans="1:2" x14ac:dyDescent="0.25">
      <c r="A1" s="145"/>
      <c r="B1" s="148" t="s">
        <v>261</v>
      </c>
    </row>
    <row r="2" spans="1:2" ht="30" x14ac:dyDescent="0.25">
      <c r="A2" s="149">
        <v>1</v>
      </c>
      <c r="B2" s="132" t="s">
        <v>354</v>
      </c>
    </row>
    <row r="3" spans="1:2" ht="45" x14ac:dyDescent="0.25">
      <c r="A3" s="149">
        <v>2</v>
      </c>
      <c r="B3" s="132" t="s">
        <v>259</v>
      </c>
    </row>
    <row r="4" spans="1:2" ht="150" x14ac:dyDescent="0.25">
      <c r="A4" s="149">
        <v>3</v>
      </c>
      <c r="B4" s="132" t="s">
        <v>355</v>
      </c>
    </row>
    <row r="5" spans="1:2" ht="30" x14ac:dyDescent="0.25">
      <c r="A5" s="149">
        <v>4</v>
      </c>
      <c r="B5" s="132" t="s">
        <v>257</v>
      </c>
    </row>
    <row r="6" spans="1:2" ht="45" x14ac:dyDescent="0.25">
      <c r="A6" s="149">
        <v>5</v>
      </c>
      <c r="B6" s="132" t="s">
        <v>258</v>
      </c>
    </row>
    <row r="7" spans="1:2" x14ac:dyDescent="0.25">
      <c r="A7" s="150"/>
      <c r="B7" s="50"/>
    </row>
    <row r="8" spans="1:2" x14ac:dyDescent="0.25">
      <c r="A8" s="150"/>
      <c r="B8" s="151" t="s">
        <v>260</v>
      </c>
    </row>
    <row r="9" spans="1:2" x14ac:dyDescent="0.25">
      <c r="A9" s="150"/>
      <c r="B9" s="152" t="s">
        <v>353</v>
      </c>
    </row>
    <row r="10" spans="1:2" x14ac:dyDescent="0.25">
      <c r="A10" s="150"/>
      <c r="B10" s="152" t="s">
        <v>262</v>
      </c>
    </row>
    <row r="11" spans="1:2" x14ac:dyDescent="0.25">
      <c r="A11" s="142"/>
    </row>
    <row r="12" spans="1:2" x14ac:dyDescent="0.25">
      <c r="A12" s="142"/>
    </row>
  </sheetData>
  <sheetProtection algorithmName="SHA-512" hashValue="KdFLUm7MRC9hdsGSxRP1wPUHfdg6HMa3B4RpKwpzRx7m31QpdPIIQ0Jj4JFVAIgAGgSIvvzuMcRp5vOEB4R4wA==" saltValue="MY99D3m8QHBccUlBwpmZug==" spinCount="100000" sheet="1" objects="1" scenarios="1"/>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9C794-C33F-48EB-9F4B-5CAC77F05213}">
  <sheetPr>
    <tabColor rgb="FF92D050"/>
    <pageSetUpPr fitToPage="1"/>
  </sheetPr>
  <dimension ref="A1:H43"/>
  <sheetViews>
    <sheetView workbookViewId="0">
      <pane ySplit="4" topLeftCell="A32" activePane="bottomLeft" state="frozen"/>
      <selection pane="bottomLeft" activeCell="D43" sqref="D43"/>
    </sheetView>
  </sheetViews>
  <sheetFormatPr defaultRowHeight="15" x14ac:dyDescent="0.25"/>
  <cols>
    <col min="1" max="1" width="3.28515625" style="59" bestFit="1" customWidth="1"/>
    <col min="2" max="2" width="48.28515625" style="59" bestFit="1" customWidth="1"/>
    <col min="3" max="3" width="15.85546875" style="104" bestFit="1" customWidth="1"/>
    <col min="4" max="4" width="19.5703125" style="104" customWidth="1"/>
    <col min="5" max="5" width="9.7109375" style="59" customWidth="1"/>
    <col min="6" max="16384" width="9.140625" style="59"/>
  </cols>
  <sheetData>
    <row r="1" spans="1:8" x14ac:dyDescent="0.25">
      <c r="B1" s="117" t="s">
        <v>247</v>
      </c>
      <c r="C1" s="59"/>
      <c r="D1" s="116" t="s">
        <v>239</v>
      </c>
      <c r="H1" s="110" t="s">
        <v>240</v>
      </c>
    </row>
    <row r="2" spans="1:8" x14ac:dyDescent="0.25">
      <c r="B2" s="147" t="str">
        <f>Instructions!B9</f>
        <v>This workbook contains formulas based on PPP Loan Forgiveness Application. It is current thru 5/18/20.</v>
      </c>
      <c r="C2" s="59"/>
      <c r="D2" s="143"/>
      <c r="E2" s="110"/>
      <c r="H2" s="110" t="s">
        <v>246</v>
      </c>
    </row>
    <row r="3" spans="1:8" x14ac:dyDescent="0.25">
      <c r="B3" s="109" t="s">
        <v>263</v>
      </c>
      <c r="C3" s="111"/>
      <c r="D3" s="59"/>
      <c r="H3" s="110" t="s">
        <v>267</v>
      </c>
    </row>
    <row r="4" spans="1:8" x14ac:dyDescent="0.25">
      <c r="B4" s="94"/>
      <c r="C4" s="111"/>
    </row>
    <row r="5" spans="1:8" x14ac:dyDescent="0.25">
      <c r="B5" s="109" t="s">
        <v>242</v>
      </c>
      <c r="C5" s="111"/>
      <c r="D5" s="111"/>
      <c r="E5" s="94"/>
    </row>
    <row r="6" spans="1:8" x14ac:dyDescent="0.25">
      <c r="B6" s="94"/>
      <c r="C6" s="111"/>
      <c r="D6" s="111"/>
      <c r="E6" s="94"/>
    </row>
    <row r="7" spans="1:8" ht="30" customHeight="1" x14ac:dyDescent="0.25">
      <c r="B7" s="112"/>
      <c r="C7" s="253" t="s">
        <v>132</v>
      </c>
      <c r="D7" s="253"/>
      <c r="E7" s="253"/>
    </row>
    <row r="8" spans="1:8" ht="29.25" customHeight="1" x14ac:dyDescent="0.25">
      <c r="B8" s="112" t="s">
        <v>243</v>
      </c>
      <c r="C8" s="113" t="s">
        <v>133</v>
      </c>
      <c r="D8" s="113" t="s">
        <v>99</v>
      </c>
      <c r="E8" s="113" t="s">
        <v>166</v>
      </c>
    </row>
    <row r="9" spans="1:8" x14ac:dyDescent="0.25">
      <c r="A9" s="59">
        <v>1</v>
      </c>
      <c r="B9" s="105"/>
      <c r="C9" s="75"/>
      <c r="D9" s="111">
        <f>IF(C9&lt;100000,C9,100000)</f>
        <v>0</v>
      </c>
      <c r="E9" s="106"/>
    </row>
    <row r="10" spans="1:8" x14ac:dyDescent="0.25">
      <c r="A10" s="59">
        <v>2</v>
      </c>
      <c r="B10" s="105"/>
      <c r="C10" s="75"/>
      <c r="D10" s="111">
        <f t="shared" ref="D10:D27" si="0">IF(C10&lt;100000,C10,100000)</f>
        <v>0</v>
      </c>
      <c r="E10" s="106"/>
    </row>
    <row r="11" spans="1:8" x14ac:dyDescent="0.25">
      <c r="A11" s="59">
        <v>3</v>
      </c>
      <c r="B11" s="105"/>
      <c r="C11" s="75"/>
      <c r="D11" s="111">
        <f t="shared" si="0"/>
        <v>0</v>
      </c>
      <c r="E11" s="106"/>
    </row>
    <row r="12" spans="1:8" x14ac:dyDescent="0.25">
      <c r="A12" s="59">
        <v>4</v>
      </c>
      <c r="B12" s="105"/>
      <c r="C12" s="75"/>
      <c r="D12" s="111">
        <f t="shared" si="0"/>
        <v>0</v>
      </c>
      <c r="E12" s="106"/>
    </row>
    <row r="13" spans="1:8" x14ac:dyDescent="0.25">
      <c r="A13" s="59">
        <v>5</v>
      </c>
      <c r="B13" s="105"/>
      <c r="C13" s="75"/>
      <c r="D13" s="111">
        <f t="shared" si="0"/>
        <v>0</v>
      </c>
      <c r="E13" s="106"/>
    </row>
    <row r="14" spans="1:8" x14ac:dyDescent="0.25">
      <c r="A14" s="59">
        <v>6</v>
      </c>
      <c r="B14" s="105"/>
      <c r="C14" s="75"/>
      <c r="D14" s="111">
        <f t="shared" si="0"/>
        <v>0</v>
      </c>
      <c r="E14" s="106"/>
    </row>
    <row r="15" spans="1:8" x14ac:dyDescent="0.25">
      <c r="A15" s="59">
        <v>7</v>
      </c>
      <c r="B15" s="105"/>
      <c r="C15" s="75"/>
      <c r="D15" s="111">
        <f t="shared" si="0"/>
        <v>0</v>
      </c>
      <c r="E15" s="106"/>
    </row>
    <row r="16" spans="1:8" x14ac:dyDescent="0.25">
      <c r="A16" s="59">
        <v>8</v>
      </c>
      <c r="B16" s="105"/>
      <c r="C16" s="75"/>
      <c r="D16" s="111">
        <f t="shared" si="0"/>
        <v>0</v>
      </c>
      <c r="E16" s="106"/>
    </row>
    <row r="17" spans="1:5" x14ac:dyDescent="0.25">
      <c r="A17" s="59">
        <v>9</v>
      </c>
      <c r="B17" s="105"/>
      <c r="C17" s="75"/>
      <c r="D17" s="111">
        <f t="shared" si="0"/>
        <v>0</v>
      </c>
      <c r="E17" s="106"/>
    </row>
    <row r="18" spans="1:5" x14ac:dyDescent="0.25">
      <c r="A18" s="59">
        <v>10</v>
      </c>
      <c r="B18" s="105"/>
      <c r="C18" s="75"/>
      <c r="D18" s="111">
        <f t="shared" si="0"/>
        <v>0</v>
      </c>
      <c r="E18" s="106"/>
    </row>
    <row r="19" spans="1:5" x14ac:dyDescent="0.25">
      <c r="A19" s="59">
        <v>11</v>
      </c>
      <c r="B19" s="105"/>
      <c r="C19" s="75"/>
      <c r="D19" s="111">
        <f t="shared" si="0"/>
        <v>0</v>
      </c>
      <c r="E19" s="106"/>
    </row>
    <row r="20" spans="1:5" x14ac:dyDescent="0.25">
      <c r="A20" s="59">
        <v>12</v>
      </c>
      <c r="B20" s="105"/>
      <c r="C20" s="75"/>
      <c r="D20" s="111">
        <f t="shared" si="0"/>
        <v>0</v>
      </c>
      <c r="E20" s="106"/>
    </row>
    <row r="21" spans="1:5" x14ac:dyDescent="0.25">
      <c r="A21" s="59">
        <v>13</v>
      </c>
      <c r="B21" s="105"/>
      <c r="C21" s="75"/>
      <c r="D21" s="111">
        <f t="shared" si="0"/>
        <v>0</v>
      </c>
      <c r="E21" s="106"/>
    </row>
    <row r="22" spans="1:5" x14ac:dyDescent="0.25">
      <c r="A22" s="59">
        <v>14</v>
      </c>
      <c r="B22" s="105"/>
      <c r="C22" s="75"/>
      <c r="D22" s="111">
        <f t="shared" si="0"/>
        <v>0</v>
      </c>
      <c r="E22" s="106"/>
    </row>
    <row r="23" spans="1:5" x14ac:dyDescent="0.25">
      <c r="A23" s="59">
        <v>15</v>
      </c>
      <c r="B23" s="105"/>
      <c r="C23" s="75"/>
      <c r="D23" s="111">
        <f t="shared" si="0"/>
        <v>0</v>
      </c>
      <c r="E23" s="106"/>
    </row>
    <row r="24" spans="1:5" x14ac:dyDescent="0.25">
      <c r="A24" s="59">
        <v>16</v>
      </c>
      <c r="B24" s="105"/>
      <c r="C24" s="75"/>
      <c r="D24" s="111">
        <f t="shared" si="0"/>
        <v>0</v>
      </c>
      <c r="E24" s="106"/>
    </row>
    <row r="25" spans="1:5" x14ac:dyDescent="0.25">
      <c r="A25" s="59">
        <v>17</v>
      </c>
      <c r="B25" s="105"/>
      <c r="C25" s="75"/>
      <c r="D25" s="111">
        <f t="shared" si="0"/>
        <v>0</v>
      </c>
      <c r="E25" s="106"/>
    </row>
    <row r="26" spans="1:5" x14ac:dyDescent="0.25">
      <c r="A26" s="59">
        <v>18</v>
      </c>
      <c r="B26" s="105"/>
      <c r="C26" s="75"/>
      <c r="D26" s="111">
        <f t="shared" si="0"/>
        <v>0</v>
      </c>
      <c r="E26" s="106"/>
    </row>
    <row r="27" spans="1:5" x14ac:dyDescent="0.25">
      <c r="A27" s="59">
        <v>19</v>
      </c>
      <c r="B27" s="105"/>
      <c r="C27" s="75"/>
      <c r="D27" s="111">
        <f t="shared" si="0"/>
        <v>0</v>
      </c>
      <c r="E27" s="106"/>
    </row>
    <row r="28" spans="1:5" x14ac:dyDescent="0.25">
      <c r="A28" s="59">
        <v>20</v>
      </c>
      <c r="B28" s="105"/>
      <c r="C28" s="75"/>
      <c r="D28" s="104">
        <f>IF(C28&lt;100000,C28,100000)</f>
        <v>0</v>
      </c>
      <c r="E28" s="106"/>
    </row>
    <row r="29" spans="1:5" x14ac:dyDescent="0.25">
      <c r="B29" s="61" t="s">
        <v>269</v>
      </c>
    </row>
    <row r="30" spans="1:5" ht="15.75" thickBot="1" x14ac:dyDescent="0.3">
      <c r="C30" s="107">
        <f>SUM(C9:C29)</f>
        <v>0</v>
      </c>
      <c r="D30" s="107">
        <f>SUM(D9:D29)</f>
        <v>0</v>
      </c>
    </row>
    <row r="31" spans="1:5" ht="15.75" thickTop="1" x14ac:dyDescent="0.25"/>
    <row r="32" spans="1:5" x14ac:dyDescent="0.25">
      <c r="B32" s="94" t="s">
        <v>118</v>
      </c>
    </row>
    <row r="33" spans="2:5" x14ac:dyDescent="0.25">
      <c r="B33" s="94" t="s">
        <v>134</v>
      </c>
      <c r="D33" s="75">
        <v>0</v>
      </c>
      <c r="E33" s="94" t="s">
        <v>158</v>
      </c>
    </row>
    <row r="34" spans="2:5" x14ac:dyDescent="0.25">
      <c r="B34" s="94" t="s">
        <v>135</v>
      </c>
      <c r="D34" s="75">
        <v>0</v>
      </c>
    </row>
    <row r="35" spans="2:5" x14ac:dyDescent="0.25">
      <c r="B35" s="94" t="s">
        <v>136</v>
      </c>
      <c r="D35" s="75">
        <v>0</v>
      </c>
    </row>
    <row r="36" spans="2:5" x14ac:dyDescent="0.25">
      <c r="B36" s="94" t="s">
        <v>137</v>
      </c>
      <c r="D36" s="75">
        <v>0</v>
      </c>
    </row>
    <row r="37" spans="2:5" x14ac:dyDescent="0.25">
      <c r="B37" s="94" t="s">
        <v>138</v>
      </c>
      <c r="D37" s="75">
        <v>0</v>
      </c>
    </row>
    <row r="38" spans="2:5" x14ac:dyDescent="0.25">
      <c r="B38" s="94" t="s">
        <v>244</v>
      </c>
      <c r="D38" s="75">
        <v>0</v>
      </c>
      <c r="E38" s="94" t="s">
        <v>139</v>
      </c>
    </row>
    <row r="40" spans="2:5" x14ac:dyDescent="0.25">
      <c r="B40" s="94" t="s">
        <v>21</v>
      </c>
      <c r="D40" s="111">
        <f>SUM(D30:D39)</f>
        <v>0</v>
      </c>
    </row>
    <row r="41" spans="2:5" x14ac:dyDescent="0.25">
      <c r="B41" s="94" t="s">
        <v>130</v>
      </c>
      <c r="D41" s="114">
        <f>D40/12*2.5</f>
        <v>0</v>
      </c>
      <c r="E41" s="94" t="s">
        <v>157</v>
      </c>
    </row>
    <row r="42" spans="2:5" x14ac:dyDescent="0.25">
      <c r="B42" s="94"/>
      <c r="D42" s="108"/>
    </row>
    <row r="43" spans="2:5" ht="37.5" x14ac:dyDescent="0.3">
      <c r="B43" s="141" t="s">
        <v>268</v>
      </c>
      <c r="D43" s="115"/>
    </row>
  </sheetData>
  <sheetProtection algorithmName="SHA-512" hashValue="9yoazpmtD/F6P5NSHyYyTzafA1E0xZ4nHE/EZO+IS4kmbx0bhcvJ+oYO9yEpdQwCUuqSvZMKZsdz/m9nItZ3Gg==" saltValue="5UAKhlr5Lqew3+c5AMpfrw==" spinCount="100000" sheet="1" objects="1" scenarios="1" formatCells="0" formatColumns="0" formatRows="0" insertColumns="0" insertRows="0"/>
  <mergeCells count="1">
    <mergeCell ref="C7:E7"/>
  </mergeCells>
  <pageMargins left="0.7" right="0.7" top="0.75" bottom="0.75" header="0.3" footer="0.3"/>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6AC04-81F9-477C-8298-678F0C8FDC6E}">
  <sheetPr>
    <tabColor theme="5" tint="0.59999389629810485"/>
    <pageSetUpPr fitToPage="1"/>
  </sheetPr>
  <dimension ref="A1:R52"/>
  <sheetViews>
    <sheetView workbookViewId="0">
      <pane xSplit="9" ySplit="7" topLeftCell="J8" activePane="bottomRight" state="frozen"/>
      <selection pane="topRight" activeCell="I1" sqref="I1"/>
      <selection pane="bottomLeft" activeCell="A7" sqref="A7"/>
      <selection pane="bottomRight" activeCell="B8" sqref="B8"/>
    </sheetView>
  </sheetViews>
  <sheetFormatPr defaultRowHeight="15" x14ac:dyDescent="0.25"/>
  <cols>
    <col min="1" max="1" width="3.28515625" style="63" bestFit="1" customWidth="1"/>
    <col min="2" max="2" width="34.7109375" style="63" customWidth="1"/>
    <col min="3" max="3" width="15.5703125" style="66" customWidth="1"/>
    <col min="4" max="4" width="13.140625" style="66" customWidth="1"/>
    <col min="5" max="5" width="12.42578125" style="63" customWidth="1"/>
    <col min="6" max="6" width="18.7109375" style="63" customWidth="1"/>
    <col min="7" max="7" width="21.7109375" style="63" customWidth="1"/>
    <col min="8" max="8" width="16.5703125" style="63" customWidth="1"/>
    <col min="9" max="9" width="15.85546875" style="63" bestFit="1" customWidth="1"/>
    <col min="10" max="10" width="13.85546875" style="63" bestFit="1" customWidth="1"/>
    <col min="11" max="11" width="10.5703125" style="63" bestFit="1" customWidth="1"/>
    <col min="12" max="17" width="11.5703125" style="63" bestFit="1" customWidth="1"/>
    <col min="18" max="18" width="10.5703125" style="63" bestFit="1" customWidth="1"/>
    <col min="19" max="16384" width="9.140625" style="63"/>
  </cols>
  <sheetData>
    <row r="1" spans="1:18" x14ac:dyDescent="0.25">
      <c r="B1" s="109" t="str">
        <f>+'Orig Loan Worksheet'!B1</f>
        <v>BUSINESS NAME</v>
      </c>
      <c r="C1" s="81"/>
      <c r="D1" s="116" t="s">
        <v>239</v>
      </c>
      <c r="E1" s="254" t="s">
        <v>245</v>
      </c>
      <c r="F1" s="254"/>
      <c r="G1" s="81"/>
      <c r="H1" s="81"/>
      <c r="I1" s="81"/>
    </row>
    <row r="2" spans="1:18" x14ac:dyDescent="0.25">
      <c r="B2" s="144" t="str">
        <f>Instructions!B9</f>
        <v>This workbook contains formulas based on PPP Loan Forgiveness Application. It is current thru 5/18/20.</v>
      </c>
      <c r="C2" s="81"/>
      <c r="D2" s="143"/>
      <c r="E2" s="143"/>
      <c r="F2" s="143"/>
      <c r="G2" s="81"/>
      <c r="H2" s="81"/>
      <c r="I2" s="81"/>
    </row>
    <row r="3" spans="1:18" x14ac:dyDescent="0.25">
      <c r="B3" s="109" t="s">
        <v>250</v>
      </c>
      <c r="C3" s="118"/>
      <c r="D3" s="118"/>
      <c r="E3" s="119"/>
      <c r="F3" s="119"/>
      <c r="G3" s="119"/>
      <c r="H3" s="81"/>
      <c r="I3" s="81"/>
    </row>
    <row r="4" spans="1:18" x14ac:dyDescent="0.25">
      <c r="B4" s="81"/>
      <c r="C4" s="120"/>
      <c r="D4" s="120"/>
      <c r="E4" s="119"/>
      <c r="F4" s="119"/>
      <c r="G4" s="119"/>
      <c r="H4" s="81"/>
      <c r="I4" s="81"/>
    </row>
    <row r="5" spans="1:18" x14ac:dyDescent="0.25">
      <c r="B5" s="81"/>
      <c r="C5" s="120"/>
      <c r="D5" s="120"/>
      <c r="E5" s="120"/>
      <c r="F5" s="120"/>
      <c r="G5" s="120"/>
      <c r="H5" s="81"/>
      <c r="I5" s="81"/>
    </row>
    <row r="6" spans="1:18" ht="45" x14ac:dyDescent="0.25">
      <c r="B6" s="79" t="s">
        <v>266</v>
      </c>
      <c r="C6" s="102" t="s">
        <v>163</v>
      </c>
      <c r="D6" s="99" t="s">
        <v>264</v>
      </c>
      <c r="E6" s="99" t="s">
        <v>265</v>
      </c>
      <c r="F6" s="99" t="s">
        <v>238</v>
      </c>
      <c r="G6" s="99" t="s">
        <v>179</v>
      </c>
      <c r="H6" s="80" t="s">
        <v>273</v>
      </c>
      <c r="I6" s="81"/>
    </row>
    <row r="7" spans="1:18" ht="30" x14ac:dyDescent="0.25">
      <c r="B7" s="248" t="s">
        <v>164</v>
      </c>
      <c r="C7" s="249" t="s">
        <v>165</v>
      </c>
      <c r="D7" s="249" t="s">
        <v>166</v>
      </c>
      <c r="E7" s="249" t="s">
        <v>167</v>
      </c>
      <c r="F7" s="249" t="s">
        <v>162</v>
      </c>
      <c r="G7" s="249" t="s">
        <v>254</v>
      </c>
      <c r="H7" s="250" t="s">
        <v>241</v>
      </c>
      <c r="I7" s="251" t="s">
        <v>78</v>
      </c>
      <c r="J7" s="81"/>
      <c r="K7" s="121" t="s">
        <v>34</v>
      </c>
      <c r="L7" s="121" t="s">
        <v>33</v>
      </c>
      <c r="M7" s="121" t="s">
        <v>32</v>
      </c>
      <c r="N7" s="121" t="s">
        <v>31</v>
      </c>
      <c r="O7" s="121" t="s">
        <v>30</v>
      </c>
      <c r="P7" s="121" t="s">
        <v>29</v>
      </c>
      <c r="Q7" s="121" t="s">
        <v>28</v>
      </c>
      <c r="R7" s="121" t="s">
        <v>27</v>
      </c>
    </row>
    <row r="8" spans="1:18" x14ac:dyDescent="0.25">
      <c r="A8" s="56">
        <v>1</v>
      </c>
      <c r="B8" s="67"/>
      <c r="C8" s="100"/>
      <c r="D8" s="69"/>
      <c r="E8" s="69"/>
      <c r="F8" s="64">
        <v>0</v>
      </c>
      <c r="G8" s="64">
        <v>0</v>
      </c>
      <c r="H8" s="83">
        <f>IF((F8*8+G8)&gt;15385,15385,(F8*8+G8))</f>
        <v>0</v>
      </c>
      <c r="I8" s="103"/>
      <c r="J8" s="81" t="s">
        <v>168</v>
      </c>
      <c r="K8" s="71"/>
      <c r="L8" s="71"/>
      <c r="M8" s="71"/>
      <c r="N8" s="71"/>
      <c r="O8" s="71"/>
      <c r="P8" s="71"/>
      <c r="Q8" s="71"/>
      <c r="R8" s="71"/>
    </row>
    <row r="9" spans="1:18" s="72" customFormat="1" x14ac:dyDescent="0.25">
      <c r="A9" s="56">
        <v>2</v>
      </c>
      <c r="B9" s="67"/>
      <c r="C9" s="100"/>
      <c r="D9" s="69"/>
      <c r="E9" s="69"/>
      <c r="F9" s="64">
        <v>0</v>
      </c>
      <c r="G9" s="64">
        <v>0</v>
      </c>
      <c r="H9" s="83">
        <f t="shared" ref="H9:H27" si="0">IF((F9*8+G9)&gt;15385,15385,(F9*8+G9))</f>
        <v>0</v>
      </c>
      <c r="I9" s="103"/>
      <c r="J9" s="85" t="s">
        <v>169</v>
      </c>
      <c r="K9" s="89">
        <f>K8</f>
        <v>0</v>
      </c>
      <c r="L9" s="89">
        <f t="shared" ref="L9:R9" si="1">K9+L8</f>
        <v>0</v>
      </c>
      <c r="M9" s="89">
        <f t="shared" si="1"/>
        <v>0</v>
      </c>
      <c r="N9" s="89">
        <f t="shared" si="1"/>
        <v>0</v>
      </c>
      <c r="O9" s="89">
        <f t="shared" si="1"/>
        <v>0</v>
      </c>
      <c r="P9" s="89">
        <f t="shared" si="1"/>
        <v>0</v>
      </c>
      <c r="Q9" s="89">
        <f t="shared" si="1"/>
        <v>0</v>
      </c>
      <c r="R9" s="89">
        <f t="shared" si="1"/>
        <v>0</v>
      </c>
    </row>
    <row r="10" spans="1:18" x14ac:dyDescent="0.25">
      <c r="A10" s="56">
        <v>3</v>
      </c>
      <c r="B10" s="67"/>
      <c r="C10" s="100"/>
      <c r="D10" s="69"/>
      <c r="E10" s="69"/>
      <c r="F10" s="64">
        <v>0</v>
      </c>
      <c r="G10" s="64">
        <v>0</v>
      </c>
      <c r="H10" s="83">
        <f t="shared" si="0"/>
        <v>0</v>
      </c>
      <c r="I10" s="103"/>
      <c r="J10" s="81" t="s">
        <v>26</v>
      </c>
      <c r="K10" s="90">
        <f>$J$13/8*K9</f>
        <v>0</v>
      </c>
      <c r="L10" s="90">
        <f t="shared" ref="L10:R10" si="2">$J$13/8*L9</f>
        <v>0</v>
      </c>
      <c r="M10" s="90">
        <f t="shared" si="2"/>
        <v>0</v>
      </c>
      <c r="N10" s="90">
        <f t="shared" si="2"/>
        <v>0</v>
      </c>
      <c r="O10" s="90">
        <f t="shared" si="2"/>
        <v>0</v>
      </c>
      <c r="P10" s="90">
        <f t="shared" si="2"/>
        <v>0</v>
      </c>
      <c r="Q10" s="90">
        <f t="shared" si="2"/>
        <v>0</v>
      </c>
      <c r="R10" s="90">
        <f t="shared" si="2"/>
        <v>0</v>
      </c>
    </row>
    <row r="11" spans="1:18" x14ac:dyDescent="0.25">
      <c r="A11" s="56">
        <v>4</v>
      </c>
      <c r="B11" s="67"/>
      <c r="C11" s="100"/>
      <c r="D11" s="69"/>
      <c r="E11" s="69"/>
      <c r="F11" s="64">
        <v>0</v>
      </c>
      <c r="G11" s="64">
        <v>0</v>
      </c>
      <c r="H11" s="83">
        <f t="shared" si="0"/>
        <v>0</v>
      </c>
      <c r="I11" s="103"/>
      <c r="J11" s="81" t="s">
        <v>25</v>
      </c>
      <c r="K11" s="90">
        <f>K10</f>
        <v>0</v>
      </c>
      <c r="L11" s="90">
        <f t="shared" ref="L11:R11" si="3">K11+L10</f>
        <v>0</v>
      </c>
      <c r="M11" s="90">
        <f t="shared" si="3"/>
        <v>0</v>
      </c>
      <c r="N11" s="90">
        <f t="shared" si="3"/>
        <v>0</v>
      </c>
      <c r="O11" s="90">
        <f t="shared" si="3"/>
        <v>0</v>
      </c>
      <c r="P11" s="90">
        <f t="shared" si="3"/>
        <v>0</v>
      </c>
      <c r="Q11" s="90">
        <f t="shared" si="3"/>
        <v>0</v>
      </c>
      <c r="R11" s="90">
        <f t="shared" si="3"/>
        <v>0</v>
      </c>
    </row>
    <row r="12" spans="1:18" x14ac:dyDescent="0.25">
      <c r="A12" s="56">
        <v>5</v>
      </c>
      <c r="B12" s="67"/>
      <c r="C12" s="100"/>
      <c r="D12" s="69"/>
      <c r="E12" s="69"/>
      <c r="F12" s="64">
        <v>0</v>
      </c>
      <c r="G12" s="64">
        <v>0</v>
      </c>
      <c r="H12" s="83">
        <f t="shared" si="0"/>
        <v>0</v>
      </c>
      <c r="I12" s="103"/>
      <c r="J12" s="81"/>
      <c r="K12" s="81"/>
      <c r="L12" s="81"/>
      <c r="M12" s="81"/>
      <c r="N12" s="81"/>
      <c r="O12" s="81"/>
      <c r="P12" s="81"/>
      <c r="Q12" s="81"/>
      <c r="R12" s="81"/>
    </row>
    <row r="13" spans="1:18" x14ac:dyDescent="0.25">
      <c r="A13" s="56">
        <v>6</v>
      </c>
      <c r="B13" s="67"/>
      <c r="C13" s="100"/>
      <c r="D13" s="69"/>
      <c r="E13" s="69"/>
      <c r="F13" s="64">
        <v>0</v>
      </c>
      <c r="G13" s="64">
        <v>0</v>
      </c>
      <c r="H13" s="83">
        <f t="shared" si="0"/>
        <v>0</v>
      </c>
      <c r="I13" s="103"/>
      <c r="J13" s="86">
        <f>IFERROR(AVERAGEIFS(H7:H28,D7:D28,"Y",E7:E28,"N"),0)</f>
        <v>0</v>
      </c>
      <c r="K13" s="81" t="s">
        <v>176</v>
      </c>
      <c r="L13" s="81"/>
      <c r="M13" s="81"/>
      <c r="N13" s="81"/>
      <c r="O13" s="81"/>
      <c r="P13" s="81"/>
      <c r="Q13" s="81"/>
      <c r="R13" s="81"/>
    </row>
    <row r="14" spans="1:18" x14ac:dyDescent="0.25">
      <c r="A14" s="56">
        <v>7</v>
      </c>
      <c r="B14" s="67"/>
      <c r="C14" s="100"/>
      <c r="D14" s="69"/>
      <c r="E14" s="69"/>
      <c r="F14" s="64">
        <v>0</v>
      </c>
      <c r="G14" s="64">
        <v>0</v>
      </c>
      <c r="H14" s="83">
        <f t="shared" si="0"/>
        <v>0</v>
      </c>
      <c r="I14" s="103"/>
      <c r="J14" s="81"/>
      <c r="K14" s="81"/>
      <c r="L14" s="81"/>
      <c r="M14" s="81"/>
      <c r="N14" s="81"/>
      <c r="O14" s="81"/>
      <c r="P14" s="81"/>
      <c r="Q14" s="81"/>
      <c r="R14" s="81"/>
    </row>
    <row r="15" spans="1:18" x14ac:dyDescent="0.25">
      <c r="A15" s="56">
        <v>8</v>
      </c>
      <c r="B15" s="67"/>
      <c r="C15" s="100"/>
      <c r="D15" s="69"/>
      <c r="E15" s="69"/>
      <c r="F15" s="64">
        <v>0</v>
      </c>
      <c r="G15" s="64">
        <v>0</v>
      </c>
      <c r="H15" s="83">
        <f t="shared" si="0"/>
        <v>0</v>
      </c>
      <c r="I15" s="103"/>
      <c r="J15" s="81"/>
      <c r="K15" s="81"/>
      <c r="L15" s="81"/>
      <c r="M15" s="81"/>
      <c r="N15" s="81"/>
      <c r="O15" s="81"/>
      <c r="P15" s="81"/>
      <c r="Q15" s="81"/>
      <c r="R15" s="81"/>
    </row>
    <row r="16" spans="1:18" x14ac:dyDescent="0.25">
      <c r="A16" s="56">
        <v>9</v>
      </c>
      <c r="B16" s="67"/>
      <c r="C16" s="100"/>
      <c r="D16" s="69"/>
      <c r="E16" s="69"/>
      <c r="F16" s="64">
        <v>0</v>
      </c>
      <c r="G16" s="64">
        <v>0</v>
      </c>
      <c r="H16" s="83">
        <f t="shared" si="0"/>
        <v>0</v>
      </c>
      <c r="I16" s="103"/>
      <c r="J16" s="81" t="s">
        <v>59</v>
      </c>
      <c r="K16" s="121" t="s">
        <v>34</v>
      </c>
      <c r="L16" s="121" t="s">
        <v>33</v>
      </c>
      <c r="M16" s="121" t="s">
        <v>32</v>
      </c>
      <c r="N16" s="121" t="s">
        <v>31</v>
      </c>
      <c r="O16" s="121" t="s">
        <v>30</v>
      </c>
      <c r="P16" s="121" t="s">
        <v>29</v>
      </c>
      <c r="Q16" s="121" t="s">
        <v>28</v>
      </c>
      <c r="R16" s="121" t="s">
        <v>27</v>
      </c>
    </row>
    <row r="17" spans="1:18" x14ac:dyDescent="0.25">
      <c r="A17" s="56">
        <v>10</v>
      </c>
      <c r="B17" s="67"/>
      <c r="C17" s="100"/>
      <c r="D17" s="69"/>
      <c r="E17" s="69"/>
      <c r="F17" s="64">
        <v>0</v>
      </c>
      <c r="G17" s="64">
        <v>0</v>
      </c>
      <c r="H17" s="83">
        <f t="shared" si="0"/>
        <v>0</v>
      </c>
      <c r="I17" s="103"/>
      <c r="J17" s="81" t="s">
        <v>170</v>
      </c>
      <c r="K17" s="91">
        <f t="shared" ref="K17:R17" si="4">COUNTIFS($D$7:$D$28,"Y",$E$7:$E$28,"Y")</f>
        <v>0</v>
      </c>
      <c r="L17" s="91">
        <f t="shared" si="4"/>
        <v>0</v>
      </c>
      <c r="M17" s="91">
        <f t="shared" si="4"/>
        <v>0</v>
      </c>
      <c r="N17" s="91">
        <f t="shared" si="4"/>
        <v>0</v>
      </c>
      <c r="O17" s="91">
        <f t="shared" si="4"/>
        <v>0</v>
      </c>
      <c r="P17" s="91">
        <f t="shared" si="4"/>
        <v>0</v>
      </c>
      <c r="Q17" s="91">
        <f t="shared" si="4"/>
        <v>0</v>
      </c>
      <c r="R17" s="91">
        <f t="shared" si="4"/>
        <v>0</v>
      </c>
    </row>
    <row r="18" spans="1:18" x14ac:dyDescent="0.25">
      <c r="A18" s="56">
        <v>11</v>
      </c>
      <c r="B18" s="67"/>
      <c r="C18" s="100"/>
      <c r="D18" s="69"/>
      <c r="E18" s="69"/>
      <c r="F18" s="64">
        <v>0</v>
      </c>
      <c r="G18" s="64">
        <v>0</v>
      </c>
      <c r="H18" s="83">
        <f t="shared" si="0"/>
        <v>0</v>
      </c>
      <c r="I18" s="103"/>
      <c r="J18" s="85" t="s">
        <v>169</v>
      </c>
      <c r="K18" s="81">
        <f t="shared" ref="K18:R18" si="5">K9</f>
        <v>0</v>
      </c>
      <c r="L18" s="81">
        <f t="shared" si="5"/>
        <v>0</v>
      </c>
      <c r="M18" s="81">
        <f t="shared" si="5"/>
        <v>0</v>
      </c>
      <c r="N18" s="81">
        <f t="shared" si="5"/>
        <v>0</v>
      </c>
      <c r="O18" s="81">
        <f t="shared" si="5"/>
        <v>0</v>
      </c>
      <c r="P18" s="81">
        <f t="shared" si="5"/>
        <v>0</v>
      </c>
      <c r="Q18" s="81">
        <f t="shared" si="5"/>
        <v>0</v>
      </c>
      <c r="R18" s="81">
        <f t="shared" si="5"/>
        <v>0</v>
      </c>
    </row>
    <row r="19" spans="1:18" x14ac:dyDescent="0.25">
      <c r="A19" s="56">
        <v>12</v>
      </c>
      <c r="B19" s="67"/>
      <c r="C19" s="100"/>
      <c r="D19" s="69"/>
      <c r="E19" s="69"/>
      <c r="F19" s="64">
        <v>0</v>
      </c>
      <c r="G19" s="64">
        <v>0</v>
      </c>
      <c r="H19" s="83">
        <f t="shared" si="0"/>
        <v>0</v>
      </c>
      <c r="I19" s="103"/>
      <c r="J19" s="81" t="s">
        <v>171</v>
      </c>
      <c r="K19" s="81">
        <f>SUM(K17:K18)</f>
        <v>0</v>
      </c>
      <c r="L19" s="81">
        <f t="shared" ref="L19:R19" si="6">SUM(L17:L18)</f>
        <v>0</v>
      </c>
      <c r="M19" s="81">
        <f t="shared" si="6"/>
        <v>0</v>
      </c>
      <c r="N19" s="81">
        <f t="shared" si="6"/>
        <v>0</v>
      </c>
      <c r="O19" s="81">
        <f t="shared" si="6"/>
        <v>0</v>
      </c>
      <c r="P19" s="81">
        <f t="shared" si="6"/>
        <v>0</v>
      </c>
      <c r="Q19" s="81">
        <f t="shared" si="6"/>
        <v>0</v>
      </c>
      <c r="R19" s="81">
        <f t="shared" si="6"/>
        <v>0</v>
      </c>
    </row>
    <row r="20" spans="1:18" x14ac:dyDescent="0.25">
      <c r="A20" s="56">
        <v>13</v>
      </c>
      <c r="B20" s="67"/>
      <c r="C20" s="100"/>
      <c r="D20" s="69"/>
      <c r="E20" s="69"/>
      <c r="F20" s="64">
        <v>0</v>
      </c>
      <c r="G20" s="64">
        <v>0</v>
      </c>
      <c r="H20" s="83">
        <f t="shared" si="0"/>
        <v>0</v>
      </c>
      <c r="I20" s="103"/>
      <c r="J20" s="82" t="s">
        <v>175</v>
      </c>
      <c r="K20" s="81"/>
      <c r="L20" s="81"/>
      <c r="M20" s="81"/>
      <c r="N20" s="81"/>
      <c r="O20" s="81"/>
      <c r="P20" s="81"/>
      <c r="Q20" s="81"/>
      <c r="R20" s="133">
        <f>AVERAGE(K19:R19)</f>
        <v>0</v>
      </c>
    </row>
    <row r="21" spans="1:18" x14ac:dyDescent="0.25">
      <c r="A21" s="56">
        <v>14</v>
      </c>
      <c r="B21" s="67"/>
      <c r="C21" s="100"/>
      <c r="D21" s="69"/>
      <c r="E21" s="69"/>
      <c r="F21" s="64">
        <v>0</v>
      </c>
      <c r="G21" s="64">
        <v>0</v>
      </c>
      <c r="H21" s="83">
        <f t="shared" si="0"/>
        <v>0</v>
      </c>
      <c r="I21" s="103"/>
      <c r="J21" s="81"/>
      <c r="K21" s="81"/>
      <c r="L21" s="81"/>
      <c r="M21" s="81"/>
      <c r="N21" s="81"/>
      <c r="O21" s="81"/>
      <c r="P21" s="81"/>
      <c r="Q21" s="81"/>
      <c r="R21" s="91"/>
    </row>
    <row r="22" spans="1:18" x14ac:dyDescent="0.25">
      <c r="A22" s="56">
        <v>15</v>
      </c>
      <c r="B22" s="67"/>
      <c r="C22" s="100"/>
      <c r="D22" s="69"/>
      <c r="E22" s="69"/>
      <c r="F22" s="64">
        <v>0</v>
      </c>
      <c r="G22" s="64">
        <v>0</v>
      </c>
      <c r="H22" s="83">
        <f t="shared" si="0"/>
        <v>0</v>
      </c>
      <c r="I22" s="103"/>
      <c r="J22" s="81" t="s">
        <v>172</v>
      </c>
      <c r="K22" s="71"/>
      <c r="L22" s="71"/>
      <c r="M22" s="71"/>
      <c r="N22" s="71"/>
      <c r="O22" s="71"/>
      <c r="P22" s="71"/>
      <c r="Q22" s="71"/>
      <c r="R22" s="71"/>
    </row>
    <row r="23" spans="1:18" x14ac:dyDescent="0.25">
      <c r="A23" s="56">
        <v>16</v>
      </c>
      <c r="B23" s="67"/>
      <c r="C23" s="100"/>
      <c r="D23" s="69"/>
      <c r="E23" s="69"/>
      <c r="F23" s="64">
        <v>0</v>
      </c>
      <c r="G23" s="64">
        <v>0</v>
      </c>
      <c r="H23" s="83">
        <f t="shared" si="0"/>
        <v>0</v>
      </c>
      <c r="I23" s="103"/>
      <c r="J23" s="81" t="s">
        <v>173</v>
      </c>
      <c r="K23" s="81">
        <f>K22/40</f>
        <v>0</v>
      </c>
      <c r="L23" s="81">
        <f t="shared" ref="L23:R23" si="7">L22/40</f>
        <v>0</v>
      </c>
      <c r="M23" s="81">
        <f t="shared" si="7"/>
        <v>0</v>
      </c>
      <c r="N23" s="81">
        <f t="shared" si="7"/>
        <v>0</v>
      </c>
      <c r="O23" s="81">
        <f t="shared" si="7"/>
        <v>0</v>
      </c>
      <c r="P23" s="81">
        <f t="shared" si="7"/>
        <v>0</v>
      </c>
      <c r="Q23" s="81">
        <f t="shared" si="7"/>
        <v>0</v>
      </c>
      <c r="R23" s="81">
        <f t="shared" si="7"/>
        <v>0</v>
      </c>
    </row>
    <row r="24" spans="1:18" x14ac:dyDescent="0.25">
      <c r="A24" s="56">
        <v>17</v>
      </c>
      <c r="B24" s="67"/>
      <c r="C24" s="100"/>
      <c r="D24" s="69"/>
      <c r="E24" s="69"/>
      <c r="F24" s="64">
        <v>0</v>
      </c>
      <c r="G24" s="64">
        <v>0</v>
      </c>
      <c r="H24" s="83">
        <f t="shared" si="0"/>
        <v>0</v>
      </c>
      <c r="I24" s="103"/>
      <c r="J24" s="82" t="s">
        <v>174</v>
      </c>
      <c r="K24" s="81"/>
      <c r="L24" s="81"/>
      <c r="M24" s="81"/>
      <c r="N24" s="81"/>
      <c r="O24" s="81"/>
      <c r="P24" s="81"/>
      <c r="Q24" s="81"/>
      <c r="R24" s="134">
        <f>AVERAGE(K23:R23)</f>
        <v>0</v>
      </c>
    </row>
    <row r="25" spans="1:18" x14ac:dyDescent="0.25">
      <c r="A25" s="56">
        <v>18</v>
      </c>
      <c r="B25" s="67"/>
      <c r="C25" s="100"/>
      <c r="D25" s="69"/>
      <c r="E25" s="69"/>
      <c r="F25" s="64">
        <v>0</v>
      </c>
      <c r="G25" s="64">
        <v>0</v>
      </c>
      <c r="H25" s="83">
        <f t="shared" si="0"/>
        <v>0</v>
      </c>
      <c r="I25" s="103"/>
      <c r="J25" s="91"/>
      <c r="K25" s="91"/>
      <c r="L25" s="91"/>
      <c r="M25" s="91"/>
      <c r="N25" s="91"/>
      <c r="O25" s="91"/>
      <c r="P25" s="91"/>
      <c r="Q25" s="91"/>
      <c r="R25" s="91"/>
    </row>
    <row r="26" spans="1:18" x14ac:dyDescent="0.25">
      <c r="A26" s="56">
        <v>19</v>
      </c>
      <c r="B26" s="71"/>
      <c r="C26" s="101"/>
      <c r="D26" s="69"/>
      <c r="E26" s="69"/>
      <c r="F26" s="64">
        <v>0</v>
      </c>
      <c r="G26" s="64">
        <v>0</v>
      </c>
      <c r="H26" s="83">
        <f t="shared" si="0"/>
        <v>0</v>
      </c>
      <c r="I26" s="103"/>
      <c r="J26" s="237" t="s">
        <v>351</v>
      </c>
      <c r="K26" s="81"/>
      <c r="L26" s="81"/>
      <c r="M26" s="81"/>
      <c r="N26" s="81"/>
      <c r="O26" s="81"/>
      <c r="P26" s="81"/>
      <c r="Q26" s="81"/>
      <c r="R26" s="236">
        <v>-1</v>
      </c>
    </row>
    <row r="27" spans="1:18" x14ac:dyDescent="0.25">
      <c r="A27" s="56">
        <v>20</v>
      </c>
      <c r="B27" s="71"/>
      <c r="C27" s="101"/>
      <c r="D27" s="69"/>
      <c r="E27" s="69"/>
      <c r="F27" s="64">
        <v>0</v>
      </c>
      <c r="G27" s="64">
        <v>0</v>
      </c>
      <c r="H27" s="70">
        <f t="shared" si="0"/>
        <v>0</v>
      </c>
      <c r="I27" s="103"/>
      <c r="J27" s="88" t="s">
        <v>236</v>
      </c>
      <c r="K27" s="87"/>
      <c r="L27" s="87"/>
      <c r="M27" s="87"/>
      <c r="N27" s="87"/>
      <c r="O27" s="87"/>
      <c r="P27" s="87"/>
      <c r="Q27" s="87"/>
      <c r="R27" s="135">
        <f>R20+R24+R26</f>
        <v>-1</v>
      </c>
    </row>
    <row r="28" spans="1:18" s="58" customFormat="1" x14ac:dyDescent="0.25">
      <c r="A28" s="97"/>
      <c r="B28" s="61" t="s">
        <v>270</v>
      </c>
      <c r="C28" s="70"/>
      <c r="D28" s="74"/>
      <c r="E28" s="98"/>
      <c r="F28" s="70"/>
      <c r="G28" s="70"/>
      <c r="H28" s="70"/>
    </row>
    <row r="29" spans="1:18" ht="15.75" thickBot="1" x14ac:dyDescent="0.3">
      <c r="C29" s="84">
        <f>SUM(C8:C28)</f>
        <v>0</v>
      </c>
      <c r="D29" s="84"/>
      <c r="E29" s="84"/>
      <c r="F29" s="84">
        <f>SUM(F8:F28)</f>
        <v>0</v>
      </c>
      <c r="G29" s="84">
        <f>SUM(G8:G28)</f>
        <v>0</v>
      </c>
      <c r="H29" s="84">
        <f>SUM(H8:H28)</f>
        <v>0</v>
      </c>
      <c r="R29" s="58"/>
    </row>
    <row r="30" spans="1:18" ht="15.75" thickTop="1" x14ac:dyDescent="0.25">
      <c r="C30" s="68"/>
      <c r="D30" s="68"/>
      <c r="E30" s="68"/>
      <c r="F30" s="68"/>
      <c r="G30" s="68"/>
      <c r="H30" s="73"/>
      <c r="R30" s="58"/>
    </row>
    <row r="31" spans="1:18" x14ac:dyDescent="0.25">
      <c r="C31" s="122" t="s">
        <v>75</v>
      </c>
      <c r="D31" s="123" t="s">
        <v>24</v>
      </c>
      <c r="F31" s="68"/>
      <c r="G31" s="68"/>
      <c r="H31" s="73"/>
      <c r="R31" s="58"/>
    </row>
    <row r="32" spans="1:18" x14ac:dyDescent="0.25">
      <c r="B32" s="94" t="s">
        <v>114</v>
      </c>
      <c r="C32" s="75">
        <v>0</v>
      </c>
      <c r="D32" s="92">
        <f>C32/12*2</f>
        <v>0</v>
      </c>
      <c r="E32" s="65"/>
      <c r="F32" s="68"/>
      <c r="G32" s="68"/>
      <c r="H32" s="73"/>
      <c r="R32" s="58"/>
    </row>
    <row r="33" spans="2:18" x14ac:dyDescent="0.25">
      <c r="B33" s="94" t="s">
        <v>121</v>
      </c>
      <c r="C33" s="75">
        <v>0</v>
      </c>
      <c r="D33" s="92">
        <f t="shared" ref="D33:D36" si="8">C33/12*2</f>
        <v>0</v>
      </c>
      <c r="E33" s="65"/>
      <c r="F33" s="68"/>
      <c r="G33" s="68"/>
      <c r="H33" s="73"/>
      <c r="R33" s="58"/>
    </row>
    <row r="34" spans="2:18" x14ac:dyDescent="0.25">
      <c r="B34" s="94" t="s">
        <v>115</v>
      </c>
      <c r="C34" s="75">
        <v>0</v>
      </c>
      <c r="D34" s="92">
        <f t="shared" si="8"/>
        <v>0</v>
      </c>
      <c r="E34" s="65"/>
      <c r="F34" s="68"/>
      <c r="G34" s="68"/>
      <c r="H34" s="73"/>
      <c r="R34" s="58"/>
    </row>
    <row r="35" spans="2:18" x14ac:dyDescent="0.25">
      <c r="B35" s="94" t="s">
        <v>116</v>
      </c>
      <c r="C35" s="75">
        <v>0</v>
      </c>
      <c r="D35" s="92">
        <f t="shared" si="8"/>
        <v>0</v>
      </c>
      <c r="E35" s="65"/>
      <c r="F35" s="68"/>
      <c r="G35" s="68"/>
      <c r="H35" s="73"/>
      <c r="R35" s="58"/>
    </row>
    <row r="36" spans="2:18" x14ac:dyDescent="0.25">
      <c r="B36" s="94" t="s">
        <v>117</v>
      </c>
      <c r="C36" s="75">
        <v>0</v>
      </c>
      <c r="D36" s="92">
        <f t="shared" si="8"/>
        <v>0</v>
      </c>
      <c r="E36" s="65"/>
      <c r="F36" s="68"/>
      <c r="G36" s="68"/>
      <c r="H36" s="73"/>
      <c r="R36" s="58"/>
    </row>
    <row r="37" spans="2:18" x14ac:dyDescent="0.25">
      <c r="B37" s="94" t="s">
        <v>249</v>
      </c>
      <c r="C37" s="75">
        <v>0</v>
      </c>
      <c r="D37" s="92">
        <f>IF(C37&lt;100000,C37/52*8,100000/52*8)</f>
        <v>0</v>
      </c>
      <c r="E37" s="65"/>
      <c r="F37" s="68"/>
      <c r="G37" s="68"/>
      <c r="H37" s="73"/>
      <c r="R37" s="58"/>
    </row>
    <row r="38" spans="2:18" x14ac:dyDescent="0.25">
      <c r="B38" s="81"/>
      <c r="C38" s="68"/>
      <c r="D38" s="68"/>
      <c r="F38" s="68"/>
      <c r="G38" s="68"/>
      <c r="H38" s="73"/>
      <c r="R38" s="58"/>
    </row>
    <row r="39" spans="2:18" x14ac:dyDescent="0.25">
      <c r="B39" s="82" t="s">
        <v>23</v>
      </c>
      <c r="D39" s="83">
        <f>SUMIF(E7:E28,"Y",H7:H28)</f>
        <v>0</v>
      </c>
      <c r="E39" s="63" t="s">
        <v>178</v>
      </c>
      <c r="F39" s="68"/>
      <c r="G39" s="68"/>
      <c r="H39" s="65"/>
      <c r="R39" s="58"/>
    </row>
    <row r="40" spans="2:18" x14ac:dyDescent="0.25">
      <c r="B40" s="82"/>
      <c r="D40" s="76"/>
      <c r="F40" s="68"/>
      <c r="G40" s="68"/>
      <c r="R40" s="58"/>
    </row>
    <row r="41" spans="2:18" x14ac:dyDescent="0.25">
      <c r="B41" s="82" t="s">
        <v>22</v>
      </c>
      <c r="D41" s="93">
        <f>R11</f>
        <v>0</v>
      </c>
      <c r="E41" s="63" t="s">
        <v>177</v>
      </c>
      <c r="F41" s="68"/>
      <c r="G41" s="68"/>
      <c r="H41" s="65"/>
      <c r="R41" s="58"/>
    </row>
    <row r="42" spans="2:18" x14ac:dyDescent="0.25">
      <c r="B42" s="82"/>
      <c r="D42" s="76"/>
      <c r="F42" s="68"/>
      <c r="G42" s="68"/>
      <c r="R42" s="58"/>
    </row>
    <row r="43" spans="2:18" ht="15.75" thickBot="1" x14ac:dyDescent="0.3">
      <c r="B43" s="88" t="s">
        <v>234</v>
      </c>
      <c r="C43" s="77"/>
      <c r="D43" s="78">
        <f>SUM(D32:D42)</f>
        <v>0</v>
      </c>
      <c r="F43" s="68"/>
      <c r="G43" s="68"/>
      <c r="R43" s="58"/>
    </row>
    <row r="44" spans="2:18" ht="15.75" thickTop="1" x14ac:dyDescent="0.25">
      <c r="B44" s="82"/>
      <c r="D44" s="76"/>
      <c r="F44" s="76"/>
      <c r="G44" s="76"/>
      <c r="R44" s="58"/>
    </row>
    <row r="45" spans="2:18" x14ac:dyDescent="0.25">
      <c r="B45" s="82"/>
      <c r="C45" s="98" t="s">
        <v>75</v>
      </c>
      <c r="D45" s="76"/>
      <c r="F45" s="76"/>
      <c r="G45" s="76"/>
      <c r="R45" s="58"/>
    </row>
    <row r="46" spans="2:18" ht="30" x14ac:dyDescent="0.25">
      <c r="B46" s="95" t="s">
        <v>120</v>
      </c>
      <c r="C46" s="75">
        <v>0</v>
      </c>
      <c r="D46" s="124">
        <f>C46/12*2</f>
        <v>0</v>
      </c>
      <c r="E46" s="65"/>
      <c r="F46" s="76"/>
      <c r="G46" s="76"/>
      <c r="R46" s="58"/>
    </row>
    <row r="47" spans="2:18" x14ac:dyDescent="0.25">
      <c r="B47" s="82" t="s">
        <v>20</v>
      </c>
      <c r="C47" s="75">
        <v>0</v>
      </c>
      <c r="D47" s="92">
        <f t="shared" ref="D47:D48" si="9">C47/12*2</f>
        <v>0</v>
      </c>
      <c r="E47" s="65"/>
      <c r="F47" s="76"/>
      <c r="G47" s="76"/>
      <c r="R47" s="58"/>
    </row>
    <row r="48" spans="2:18" x14ac:dyDescent="0.25">
      <c r="B48" s="82" t="s">
        <v>119</v>
      </c>
      <c r="C48" s="75">
        <v>0</v>
      </c>
      <c r="D48" s="92">
        <f t="shared" si="9"/>
        <v>0</v>
      </c>
      <c r="E48" s="65"/>
      <c r="F48" s="76"/>
      <c r="G48" s="76"/>
      <c r="R48" s="58"/>
    </row>
    <row r="49" spans="2:18" x14ac:dyDescent="0.25">
      <c r="B49" s="81"/>
      <c r="D49" s="63"/>
      <c r="F49" s="76"/>
      <c r="G49" s="76"/>
      <c r="R49" s="58"/>
    </row>
    <row r="50" spans="2:18" ht="15.75" thickBot="1" x14ac:dyDescent="0.3">
      <c r="B50" s="88" t="s">
        <v>235</v>
      </c>
      <c r="C50" s="125"/>
      <c r="D50" s="96">
        <f>SUM(D46:D49)</f>
        <v>0</v>
      </c>
      <c r="F50" s="76"/>
      <c r="G50" s="76"/>
      <c r="R50" s="58"/>
    </row>
    <row r="51" spans="2:18" ht="15.75" thickTop="1" x14ac:dyDescent="0.25">
      <c r="R51" s="58"/>
    </row>
    <row r="52" spans="2:18" x14ac:dyDescent="0.25">
      <c r="R52" s="58"/>
    </row>
  </sheetData>
  <sheetProtection algorithmName="SHA-512" hashValue="IjyEgRf7+SOAXHmnHQxQyDkG5BDcko3Rl6Aj8DrNpL3LL8dX16qSNpCxVDVCTF2C3UFWheOHuiNeG+jSEcTwpQ==" saltValue="qyragQEbWVzKjwOnnBjDwA==" spinCount="100000" sheet="1" objects="1" scenarios="1" formatCells="0" formatColumns="0" formatRows="0" insertColumns="0" insertRows="0" insertHyperlinks="0" autoFilter="0"/>
  <autoFilter ref="A7:I7" xr:uid="{303C23F0-DE46-4604-8011-D07B614E394E}"/>
  <mergeCells count="1">
    <mergeCell ref="E1:F1"/>
  </mergeCells>
  <conditionalFormatting sqref="H8:H27">
    <cfRule type="cellIs" dxfId="24" priority="1" operator="greaterThan">
      <formula>15385</formula>
    </cfRule>
  </conditionalFormatting>
  <pageMargins left="0.7" right="0.7" top="0.75" bottom="0.75" header="0.3" footer="0.3"/>
  <pageSetup scale="46"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12A75-F4A2-4570-B821-8068C24CF0D2}">
  <sheetPr>
    <pageSetUpPr fitToPage="1"/>
  </sheetPr>
  <dimension ref="A1:J42"/>
  <sheetViews>
    <sheetView zoomScaleNormal="100" workbookViewId="0">
      <pane ySplit="4" topLeftCell="A5" activePane="bottomLeft" state="frozen"/>
      <selection pane="bottomLeft" activeCell="C16" sqref="C16"/>
    </sheetView>
  </sheetViews>
  <sheetFormatPr defaultRowHeight="15" x14ac:dyDescent="0.25"/>
  <cols>
    <col min="1" max="1" width="9.140625" style="176"/>
    <col min="2" max="2" width="112.140625" style="48" bestFit="1" customWidth="1"/>
    <col min="3" max="3" width="13.28515625" style="49" bestFit="1" customWidth="1"/>
    <col min="4" max="4" width="14" style="49" bestFit="1" customWidth="1"/>
    <col min="5" max="5" width="16.42578125" style="192" bestFit="1" customWidth="1"/>
    <col min="6" max="6" width="9.140625" style="48"/>
    <col min="7" max="7" width="13.85546875" style="48" customWidth="1"/>
    <col min="8" max="8" width="12.85546875" style="48" bestFit="1" customWidth="1"/>
    <col min="9" max="9" width="11.42578125" style="48" customWidth="1"/>
    <col min="10" max="16384" width="9.140625" style="48"/>
  </cols>
  <sheetData>
    <row r="1" spans="1:10" x14ac:dyDescent="0.25">
      <c r="A1" s="145"/>
      <c r="B1" s="145" t="str">
        <f>+'Orig Loan Worksheet'!B1</f>
        <v>BUSINESS NAME</v>
      </c>
      <c r="C1" s="54"/>
      <c r="D1" s="54"/>
      <c r="E1" s="203" t="s">
        <v>239</v>
      </c>
      <c r="F1" s="50"/>
      <c r="G1" s="50"/>
      <c r="H1" s="50"/>
      <c r="I1" s="50"/>
    </row>
    <row r="2" spans="1:10" x14ac:dyDescent="0.25">
      <c r="A2" s="145"/>
      <c r="B2" s="53" t="str">
        <f>Instructions!B9</f>
        <v>This workbook contains formulas based on PPP Loan Forgiveness Application. It is current thru 5/18/20.</v>
      </c>
      <c r="C2" s="54"/>
      <c r="D2" s="54"/>
      <c r="E2" s="195"/>
      <c r="F2" s="50"/>
      <c r="G2" s="50"/>
      <c r="H2" s="50"/>
      <c r="I2" s="50"/>
    </row>
    <row r="3" spans="1:10" x14ac:dyDescent="0.25">
      <c r="A3" s="145"/>
      <c r="B3" s="145" t="s">
        <v>343</v>
      </c>
      <c r="C3" s="143"/>
      <c r="D3" s="54"/>
      <c r="E3" s="195"/>
      <c r="F3" s="50"/>
      <c r="G3" s="50"/>
      <c r="H3" s="50"/>
      <c r="I3" s="50"/>
    </row>
    <row r="4" spans="1:10" ht="30" x14ac:dyDescent="0.25">
      <c r="A4" s="145"/>
      <c r="B4" s="50"/>
      <c r="C4" s="54"/>
      <c r="D4" s="54"/>
      <c r="E4" s="202" t="s">
        <v>255</v>
      </c>
      <c r="F4" s="50"/>
      <c r="G4" s="172" t="s">
        <v>131</v>
      </c>
      <c r="H4" s="172" t="s">
        <v>338</v>
      </c>
      <c r="I4" s="172" t="s">
        <v>342</v>
      </c>
    </row>
    <row r="5" spans="1:10" x14ac:dyDescent="0.25">
      <c r="A5" s="145" t="s">
        <v>315</v>
      </c>
      <c r="B5" s="52" t="s">
        <v>347</v>
      </c>
      <c r="C5" s="196">
        <f>'8 Week Spend Forecast'!D43</f>
        <v>0</v>
      </c>
      <c r="D5" s="197"/>
      <c r="E5" s="198">
        <f>C5</f>
        <v>0</v>
      </c>
      <c r="F5" s="50"/>
      <c r="G5" s="54">
        <f>E34*0.75</f>
        <v>0</v>
      </c>
      <c r="H5" s="54">
        <f>C5-G5</f>
        <v>0</v>
      </c>
      <c r="I5" s="55">
        <f>IFERROR(C5/(C5+C6),0)</f>
        <v>0</v>
      </c>
    </row>
    <row r="6" spans="1:10" x14ac:dyDescent="0.25">
      <c r="A6" s="145" t="s">
        <v>344</v>
      </c>
      <c r="B6" s="52" t="s">
        <v>348</v>
      </c>
      <c r="C6" s="196">
        <f>'8 Week Spend Forecast'!D50</f>
        <v>0</v>
      </c>
      <c r="D6" s="197"/>
      <c r="E6" s="198">
        <f>C6</f>
        <v>0</v>
      </c>
      <c r="F6" s="50"/>
      <c r="G6" s="211">
        <f>E34*0.25</f>
        <v>0</v>
      </c>
      <c r="H6" s="211">
        <f>C6-G6</f>
        <v>0</v>
      </c>
      <c r="I6" s="55">
        <f>IFERROR(C6/(C5+C6),0)</f>
        <v>0</v>
      </c>
    </row>
    <row r="7" spans="1:10" x14ac:dyDescent="0.25">
      <c r="A7" s="145"/>
      <c r="B7" s="50"/>
      <c r="C7" s="62"/>
      <c r="D7" s="62"/>
      <c r="E7" s="195"/>
      <c r="F7" s="50"/>
      <c r="G7" s="239">
        <f>SUM(G5:G6)</f>
        <v>0</v>
      </c>
      <c r="H7" s="239">
        <f>SUM(H5:H6)</f>
        <v>0</v>
      </c>
      <c r="I7" s="50"/>
    </row>
    <row r="8" spans="1:10" s="137" customFormat="1" ht="17.25" x14ac:dyDescent="0.4">
      <c r="A8" s="193" t="s">
        <v>319</v>
      </c>
      <c r="B8" s="191" t="s">
        <v>337</v>
      </c>
      <c r="C8" s="214"/>
      <c r="D8" s="229">
        <f>-1*'Reduction in Wages Worksheet'!G25</f>
        <v>0</v>
      </c>
      <c r="E8" s="234">
        <f>IF(D11="Yes",0,D8)</f>
        <v>0</v>
      </c>
      <c r="F8" s="140"/>
      <c r="G8" s="136"/>
      <c r="H8" s="136"/>
      <c r="I8" s="136"/>
    </row>
    <row r="9" spans="1:10" s="137" customFormat="1" ht="17.25" x14ac:dyDescent="0.4">
      <c r="A9" s="136"/>
      <c r="B9" s="50" t="s">
        <v>15</v>
      </c>
      <c r="C9" s="219">
        <f>'Reduction in Wages Worksheet'!B28</f>
        <v>0</v>
      </c>
      <c r="D9" s="54"/>
      <c r="E9" s="230"/>
      <c r="F9" s="140"/>
      <c r="G9" s="136"/>
      <c r="H9" s="136"/>
      <c r="I9" s="136"/>
    </row>
    <row r="10" spans="1:10" s="137" customFormat="1" ht="17.25" x14ac:dyDescent="0.4">
      <c r="A10" s="136"/>
      <c r="B10" s="50" t="s">
        <v>16</v>
      </c>
      <c r="C10" s="219">
        <f>'Reduction in Wages Worksheet'!B29</f>
        <v>0</v>
      </c>
      <c r="D10" s="54"/>
      <c r="E10" s="230"/>
      <c r="F10" s="140"/>
      <c r="G10" s="136"/>
      <c r="H10" s="136"/>
      <c r="I10" s="136"/>
    </row>
    <row r="11" spans="1:10" s="137" customFormat="1" ht="17.25" x14ac:dyDescent="0.4">
      <c r="A11" s="136"/>
      <c r="B11" s="50" t="s">
        <v>17</v>
      </c>
      <c r="C11" s="54"/>
      <c r="D11" s="200" t="str">
        <f>IF(C10=C9,"Yes","No")</f>
        <v>Yes</v>
      </c>
      <c r="E11" s="230"/>
      <c r="F11" s="140"/>
      <c r="G11" s="136"/>
      <c r="H11" s="136"/>
      <c r="I11" s="136"/>
    </row>
    <row r="12" spans="1:10" s="137" customFormat="1" ht="17.25" x14ac:dyDescent="0.4">
      <c r="A12" s="136"/>
      <c r="B12" s="191"/>
      <c r="C12" s="214"/>
      <c r="D12" s="214"/>
      <c r="E12" s="230"/>
      <c r="F12" s="140"/>
      <c r="G12" s="136"/>
      <c r="H12" s="136"/>
      <c r="I12" s="136"/>
    </row>
    <row r="13" spans="1:10" s="137" customFormat="1" ht="18" thickBot="1" x14ac:dyDescent="0.45">
      <c r="A13" s="145" t="s">
        <v>320</v>
      </c>
      <c r="B13" s="145" t="s">
        <v>323</v>
      </c>
      <c r="C13" s="214"/>
      <c r="D13" s="214"/>
      <c r="E13" s="235">
        <f>SUM(E5:E8)</f>
        <v>0</v>
      </c>
      <c r="F13" s="140"/>
      <c r="G13" s="136"/>
      <c r="H13" s="136"/>
      <c r="I13" s="136"/>
    </row>
    <row r="14" spans="1:10" s="137" customFormat="1" ht="18" thickTop="1" x14ac:dyDescent="0.4">
      <c r="A14" s="136"/>
      <c r="B14" s="191"/>
      <c r="C14" s="214"/>
      <c r="D14" s="214"/>
      <c r="E14" s="230"/>
      <c r="F14" s="140"/>
      <c r="G14" s="136"/>
      <c r="H14" s="136"/>
      <c r="I14" s="136"/>
    </row>
    <row r="15" spans="1:10" s="137" customFormat="1" ht="17.25" x14ac:dyDescent="0.4">
      <c r="A15" s="145" t="s">
        <v>324</v>
      </c>
      <c r="B15" s="145" t="s">
        <v>325</v>
      </c>
      <c r="C15" s="214"/>
      <c r="D15" s="214"/>
      <c r="E15" s="54">
        <f>IF(C28="Yes",1,D21/D19)</f>
        <v>1</v>
      </c>
      <c r="F15" s="140"/>
      <c r="G15" s="136"/>
      <c r="H15" s="136"/>
      <c r="I15" s="136"/>
    </row>
    <row r="16" spans="1:10" s="137" customFormat="1" x14ac:dyDescent="0.25">
      <c r="A16" s="136"/>
      <c r="B16" s="180" t="s">
        <v>345</v>
      </c>
      <c r="C16" s="233">
        <v>0</v>
      </c>
      <c r="D16" s="231"/>
      <c r="E16" s="231"/>
      <c r="F16" s="180"/>
      <c r="G16" s="180"/>
      <c r="H16" s="180"/>
      <c r="I16" s="180"/>
      <c r="J16" s="180"/>
    </row>
    <row r="17" spans="1:10" s="137" customFormat="1" x14ac:dyDescent="0.25">
      <c r="A17" s="136"/>
      <c r="B17" s="180" t="s">
        <v>346</v>
      </c>
      <c r="C17" s="233">
        <v>0</v>
      </c>
      <c r="D17" s="231"/>
      <c r="E17" s="231"/>
      <c r="F17" s="180"/>
      <c r="G17" s="180"/>
      <c r="H17" s="180"/>
      <c r="I17" s="180"/>
      <c r="J17" s="180"/>
    </row>
    <row r="18" spans="1:10" s="137" customFormat="1" x14ac:dyDescent="0.25">
      <c r="A18" s="136"/>
      <c r="B18" s="228" t="s">
        <v>303</v>
      </c>
      <c r="C18" s="233">
        <v>0</v>
      </c>
      <c r="D18" s="209"/>
      <c r="E18" s="232"/>
      <c r="F18" s="228"/>
      <c r="G18" s="228"/>
      <c r="H18" s="228"/>
      <c r="I18" s="228"/>
      <c r="J18" s="228"/>
    </row>
    <row r="19" spans="1:10" s="137" customFormat="1" ht="17.25" x14ac:dyDescent="0.4">
      <c r="A19" s="136"/>
      <c r="B19" s="238" t="s">
        <v>349</v>
      </c>
      <c r="C19" s="240"/>
      <c r="D19" s="232">
        <f>MIN(C16:C18)</f>
        <v>0</v>
      </c>
      <c r="E19" s="230"/>
      <c r="F19" s="140"/>
      <c r="G19" s="136"/>
      <c r="H19" s="136"/>
      <c r="I19" s="136"/>
    </row>
    <row r="20" spans="1:10" s="137" customFormat="1" ht="17.25" x14ac:dyDescent="0.4">
      <c r="A20" s="136"/>
      <c r="B20" s="238"/>
      <c r="C20" s="240"/>
      <c r="D20" s="240"/>
      <c r="E20" s="230"/>
      <c r="F20" s="140"/>
      <c r="G20" s="136"/>
      <c r="H20" s="136"/>
      <c r="I20" s="136"/>
    </row>
    <row r="21" spans="1:10" s="137" customFormat="1" ht="17.25" x14ac:dyDescent="0.4">
      <c r="A21" s="136"/>
      <c r="B21" s="224" t="s">
        <v>350</v>
      </c>
      <c r="C21" s="240"/>
      <c r="D21" s="241">
        <f>'8 Week Spend Forecast'!R27</f>
        <v>-1</v>
      </c>
      <c r="E21" s="230"/>
      <c r="F21" s="140"/>
      <c r="G21" s="136"/>
      <c r="H21" s="136"/>
      <c r="I21" s="136"/>
    </row>
    <row r="22" spans="1:10" s="137" customFormat="1" ht="17.25" x14ac:dyDescent="0.4">
      <c r="A22" s="136"/>
      <c r="B22" s="238"/>
      <c r="C22" s="240"/>
      <c r="D22" s="240"/>
      <c r="E22" s="230"/>
      <c r="F22" s="140"/>
      <c r="G22" s="136"/>
      <c r="H22" s="136"/>
      <c r="I22" s="136"/>
    </row>
    <row r="23" spans="1:10" s="137" customFormat="1" x14ac:dyDescent="0.25">
      <c r="A23" s="136"/>
      <c r="B23" s="224" t="s">
        <v>352</v>
      </c>
      <c r="C23" s="225"/>
      <c r="D23" s="225"/>
      <c r="E23" s="54"/>
      <c r="F23" s="50"/>
      <c r="G23" s="50"/>
      <c r="H23" s="50"/>
      <c r="I23" s="50"/>
      <c r="J23" s="50"/>
    </row>
    <row r="24" spans="1:10" s="137" customFormat="1" x14ac:dyDescent="0.25">
      <c r="A24" s="136"/>
      <c r="B24" s="224" t="s">
        <v>306</v>
      </c>
      <c r="C24" s="233">
        <v>0</v>
      </c>
      <c r="D24" s="225"/>
      <c r="E24" s="225"/>
      <c r="F24" s="224"/>
      <c r="G24" s="224"/>
      <c r="H24" s="224"/>
      <c r="I24" s="224"/>
      <c r="J24" s="224"/>
    </row>
    <row r="25" spans="1:10" s="137" customFormat="1" x14ac:dyDescent="0.25">
      <c r="A25" s="136"/>
      <c r="B25" s="224" t="s">
        <v>307</v>
      </c>
      <c r="C25" s="233">
        <v>0</v>
      </c>
      <c r="D25" s="225"/>
      <c r="E25" s="225"/>
      <c r="F25" s="224"/>
      <c r="G25" s="224"/>
      <c r="H25" s="224"/>
      <c r="I25" s="224"/>
      <c r="J25" s="224"/>
    </row>
    <row r="26" spans="1:10" s="137" customFormat="1" x14ac:dyDescent="0.25">
      <c r="A26" s="136"/>
      <c r="B26" s="224" t="s">
        <v>308</v>
      </c>
      <c r="C26" s="225">
        <f>C24-C25</f>
        <v>0</v>
      </c>
      <c r="D26" s="225"/>
      <c r="E26" s="225"/>
      <c r="F26" s="224"/>
      <c r="G26" s="224"/>
      <c r="H26" s="224"/>
      <c r="I26" s="224"/>
      <c r="J26" s="224"/>
    </row>
    <row r="27" spans="1:10" s="137" customFormat="1" x14ac:dyDescent="0.25">
      <c r="A27" s="136"/>
      <c r="B27" s="224" t="s">
        <v>309</v>
      </c>
      <c r="C27" s="233">
        <v>0</v>
      </c>
      <c r="D27" s="225"/>
      <c r="E27" s="225"/>
      <c r="F27" s="224"/>
      <c r="G27" s="224"/>
      <c r="H27" s="224"/>
      <c r="I27" s="224"/>
      <c r="J27" s="224"/>
    </row>
    <row r="28" spans="1:10" s="137" customFormat="1" x14ac:dyDescent="0.25">
      <c r="A28" s="136"/>
      <c r="B28" s="224" t="s">
        <v>310</v>
      </c>
      <c r="C28" s="225" t="str">
        <f>IF(C27-C24&gt;=0,"Yes","No")</f>
        <v>Yes</v>
      </c>
      <c r="D28" s="225"/>
      <c r="E28" s="225"/>
      <c r="F28" s="224"/>
      <c r="G28" s="224"/>
      <c r="H28" s="224"/>
      <c r="I28" s="224"/>
      <c r="J28" s="224"/>
    </row>
    <row r="29" spans="1:10" s="137" customFormat="1" x14ac:dyDescent="0.25">
      <c r="A29" s="136"/>
      <c r="B29" s="224"/>
      <c r="C29" s="225"/>
      <c r="D29" s="54"/>
      <c r="E29" s="225"/>
      <c r="F29" s="224"/>
      <c r="G29" s="224"/>
      <c r="H29" s="224"/>
      <c r="I29" s="224"/>
      <c r="J29" s="224"/>
    </row>
    <row r="30" spans="1:10" s="137" customFormat="1" x14ac:dyDescent="0.25">
      <c r="A30" s="145"/>
      <c r="B30" s="145" t="s">
        <v>326</v>
      </c>
      <c r="C30" s="225"/>
      <c r="D30" s="54"/>
      <c r="E30" s="225"/>
      <c r="F30" s="224"/>
      <c r="G30" s="224"/>
      <c r="H30" s="224"/>
      <c r="I30" s="224"/>
      <c r="J30" s="224"/>
    </row>
    <row r="31" spans="1:10" x14ac:dyDescent="0.25">
      <c r="A31" s="145"/>
      <c r="B31" s="145"/>
      <c r="C31" s="54"/>
      <c r="D31" s="54"/>
      <c r="E31" s="195"/>
      <c r="F31" s="50"/>
      <c r="G31" s="50"/>
      <c r="H31" s="50"/>
      <c r="I31" s="50"/>
    </row>
    <row r="32" spans="1:10" x14ac:dyDescent="0.25">
      <c r="A32" s="145" t="s">
        <v>327</v>
      </c>
      <c r="B32" s="50" t="s">
        <v>330</v>
      </c>
      <c r="C32" s="54"/>
      <c r="D32" s="54"/>
      <c r="E32" s="195">
        <f>E13*E15</f>
        <v>0</v>
      </c>
      <c r="F32" s="50"/>
      <c r="G32" s="50"/>
      <c r="H32" s="50"/>
      <c r="I32" s="50"/>
    </row>
    <row r="33" spans="1:9" x14ac:dyDescent="0.25">
      <c r="A33" s="145"/>
      <c r="B33" s="50"/>
      <c r="C33" s="54"/>
      <c r="D33" s="54"/>
      <c r="E33" s="195"/>
      <c r="F33" s="50"/>
      <c r="G33" s="50"/>
      <c r="H33" s="50"/>
      <c r="I33" s="50"/>
    </row>
    <row r="34" spans="1:9" x14ac:dyDescent="0.25">
      <c r="A34" s="145" t="s">
        <v>328</v>
      </c>
      <c r="B34" s="50" t="s">
        <v>331</v>
      </c>
      <c r="C34" s="54"/>
      <c r="D34" s="54"/>
      <c r="E34" s="213">
        <f>'Orig Loan Worksheet'!D43</f>
        <v>0</v>
      </c>
      <c r="F34" s="50"/>
      <c r="G34" s="50"/>
      <c r="H34" s="50"/>
      <c r="I34" s="50"/>
    </row>
    <row r="35" spans="1:9" x14ac:dyDescent="0.25">
      <c r="A35" s="145"/>
      <c r="B35" s="50"/>
      <c r="C35" s="54"/>
      <c r="D35" s="54"/>
      <c r="E35" s="195"/>
      <c r="F35" s="50"/>
      <c r="G35" s="50"/>
      <c r="H35" s="50"/>
      <c r="I35" s="50"/>
    </row>
    <row r="36" spans="1:9" x14ac:dyDescent="0.25">
      <c r="A36" s="145" t="s">
        <v>329</v>
      </c>
      <c r="B36" s="50" t="s">
        <v>332</v>
      </c>
      <c r="C36" s="54"/>
      <c r="D36" s="54"/>
      <c r="E36" s="195">
        <f>C5/0.75</f>
        <v>0</v>
      </c>
      <c r="F36" s="50"/>
      <c r="G36" s="50"/>
      <c r="H36" s="50"/>
      <c r="I36" s="50"/>
    </row>
    <row r="37" spans="1:9" x14ac:dyDescent="0.25">
      <c r="A37" s="145"/>
      <c r="B37" s="50"/>
      <c r="C37" s="54"/>
      <c r="D37" s="54"/>
      <c r="E37" s="195"/>
      <c r="F37" s="50"/>
      <c r="G37" s="50"/>
      <c r="H37" s="50"/>
      <c r="I37" s="50"/>
    </row>
    <row r="38" spans="1:9" x14ac:dyDescent="0.25">
      <c r="A38" s="145" t="s">
        <v>333</v>
      </c>
      <c r="B38" s="145" t="s">
        <v>341</v>
      </c>
      <c r="C38" s="54"/>
      <c r="D38" s="54"/>
      <c r="E38" s="214">
        <f>MIN(E32:E36)</f>
        <v>0</v>
      </c>
      <c r="F38" s="215">
        <f>IFERROR(E38/E34,0)</f>
        <v>0</v>
      </c>
      <c r="G38" s="139" t="s">
        <v>19</v>
      </c>
      <c r="H38" s="50"/>
      <c r="I38" s="50"/>
    </row>
    <row r="39" spans="1:9" x14ac:dyDescent="0.25">
      <c r="A39" s="145"/>
      <c r="B39" s="50"/>
      <c r="C39" s="54"/>
      <c r="D39" s="54"/>
      <c r="E39" s="195"/>
      <c r="F39" s="50"/>
      <c r="G39" s="50"/>
      <c r="H39" s="50"/>
      <c r="I39" s="50"/>
    </row>
    <row r="40" spans="1:9" x14ac:dyDescent="0.25">
      <c r="A40" s="145"/>
      <c r="B40" s="50" t="s">
        <v>339</v>
      </c>
      <c r="C40" s="54"/>
      <c r="D40" s="54"/>
      <c r="E40" s="194"/>
      <c r="F40" s="50"/>
      <c r="G40" s="50"/>
      <c r="H40" s="50"/>
      <c r="I40" s="50"/>
    </row>
    <row r="41" spans="1:9" x14ac:dyDescent="0.25">
      <c r="A41" s="145"/>
      <c r="B41" s="50"/>
      <c r="C41" s="54"/>
      <c r="D41" s="54"/>
      <c r="E41" s="195"/>
      <c r="F41" s="50"/>
      <c r="G41" s="50"/>
      <c r="H41" s="50"/>
      <c r="I41" s="50"/>
    </row>
    <row r="42" spans="1:9" x14ac:dyDescent="0.25">
      <c r="A42" s="145"/>
      <c r="B42" s="145" t="s">
        <v>340</v>
      </c>
      <c r="C42" s="54"/>
      <c r="D42" s="54"/>
      <c r="E42" s="216">
        <f>E34-E38+E40</f>
        <v>0</v>
      </c>
      <c r="F42" s="217">
        <f>IFERROR(E42/E34,0)</f>
        <v>0</v>
      </c>
      <c r="G42" s="138" t="s">
        <v>256</v>
      </c>
      <c r="H42" s="50"/>
      <c r="I42" s="50"/>
    </row>
  </sheetData>
  <sheetProtection algorithmName="SHA-512" hashValue="SYy2KxiM/Y76q8s+Akb4rD0/USoMYc0K9jR9TdEhkBxvvFVOUap25mU/ilXafX1LVBik5K78Ez4RnVTckXqRjQ==" saltValue="PwxpXKXk/6pCoCgRgRpLGg==" spinCount="100000" sheet="1" objects="1" scenarios="1" formatCells="0" formatColumns="0" formatRows="0" insertColumns="0" insertRows="0" insertHyperlinks="0"/>
  <dataValidations count="2">
    <dataValidation type="custom" allowBlank="1" showInputMessage="1" showErrorMessage="1" errorTitle="Exceeds Loan Amount" error="The sum of Cells B4 and B5 cannot exceed the amount of the PPP Loan in Cell B3" sqref="C6" xr:uid="{98F7108D-33BF-48D4-8D25-6F5915C4F1CC}">
      <formula1>SUM(C5:C6)&lt;=#REF!</formula1>
    </dataValidation>
    <dataValidation type="custom" allowBlank="1" showInputMessage="1" showErrorMessage="1" errorTitle="Exceeds Loan Amount" error="The sum of Cells B4 and B5 cannot exceed the amount of the PPP Loan in Cell B3" sqref="C5" xr:uid="{39FC3C51-FA6B-4335-B7FE-23214CEE0C70}">
      <formula1>SUM(C5:C6)&lt;=#REF!</formula1>
    </dataValidation>
  </dataValidations>
  <pageMargins left="0.7" right="0.7" top="0.75" bottom="0.75" header="0.3" footer="0.3"/>
  <pageSetup scale="5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BB1BB-E708-4DF9-88A7-2140535780A8}">
  <sheetPr>
    <tabColor theme="5" tint="0.59999389629810485"/>
    <pageSetUpPr fitToPage="1"/>
  </sheetPr>
  <dimension ref="A1:N68"/>
  <sheetViews>
    <sheetView workbookViewId="0">
      <pane xSplit="3" ySplit="5" topLeftCell="D6" activePane="bottomRight" state="frozen"/>
      <selection pane="topRight" activeCell="D1" sqref="D1"/>
      <selection pane="bottomLeft" activeCell="A6" sqref="A6"/>
      <selection pane="bottomRight" activeCell="B6" sqref="B6"/>
    </sheetView>
  </sheetViews>
  <sheetFormatPr defaultRowHeight="15" x14ac:dyDescent="0.25"/>
  <cols>
    <col min="1" max="1" width="9.140625" style="48"/>
    <col min="2" max="2" width="15.7109375" style="48" bestFit="1" customWidth="1"/>
    <col min="3" max="3" width="19" style="48" bestFit="1" customWidth="1"/>
    <col min="4" max="4" width="11.5703125" style="49" customWidth="1"/>
    <col min="5" max="11" width="10.5703125" style="48" bestFit="1" customWidth="1"/>
    <col min="12" max="12" width="18.28515625" style="48" customWidth="1"/>
    <col min="13" max="13" width="12.42578125" style="48" customWidth="1"/>
    <col min="14" max="14" width="19.140625" style="48" customWidth="1"/>
    <col min="15" max="16384" width="9.140625" style="48"/>
  </cols>
  <sheetData>
    <row r="1" spans="1:14" x14ac:dyDescent="0.25">
      <c r="A1" s="145" t="str">
        <f>+'Orig Loan Worksheet'!B1</f>
        <v>BUSINESS NAME</v>
      </c>
      <c r="B1" s="50"/>
      <c r="C1" s="50"/>
      <c r="D1" s="54"/>
      <c r="E1" s="50"/>
      <c r="F1" s="50"/>
      <c r="G1" s="50"/>
      <c r="H1" s="50"/>
      <c r="I1" s="50"/>
      <c r="J1" s="50"/>
      <c r="K1" s="50"/>
      <c r="L1" s="50"/>
      <c r="M1" s="50"/>
      <c r="N1" s="203" t="s">
        <v>239</v>
      </c>
    </row>
    <row r="2" spans="1:14" x14ac:dyDescent="0.25">
      <c r="A2" s="53" t="str">
        <f>Instructions!B9</f>
        <v>This workbook contains formulas based on PPP Loan Forgiveness Application. It is current thru 5/18/20.</v>
      </c>
      <c r="B2" s="50"/>
      <c r="C2" s="50"/>
      <c r="D2" s="54"/>
      <c r="E2" s="50"/>
      <c r="F2" s="50"/>
      <c r="G2" s="50"/>
      <c r="H2" s="50"/>
      <c r="I2" s="50"/>
      <c r="J2" s="50"/>
      <c r="K2" s="50"/>
      <c r="L2" s="50"/>
      <c r="M2" s="50"/>
      <c r="N2" s="50"/>
    </row>
    <row r="3" spans="1:14" x14ac:dyDescent="0.25">
      <c r="A3" s="109" t="s">
        <v>248</v>
      </c>
      <c r="B3" s="50"/>
      <c r="C3" s="50"/>
      <c r="D3" s="54"/>
      <c r="E3" s="50"/>
      <c r="F3" s="50"/>
      <c r="G3" s="50"/>
      <c r="H3" s="50"/>
      <c r="I3" s="50"/>
      <c r="J3" s="50"/>
      <c r="K3" s="50"/>
      <c r="L3" s="50"/>
      <c r="M3" s="50"/>
      <c r="N3" s="50"/>
    </row>
    <row r="4" spans="1:14" ht="30" x14ac:dyDescent="0.25">
      <c r="A4" s="50"/>
      <c r="B4" s="255" t="s">
        <v>287</v>
      </c>
      <c r="C4" s="255"/>
      <c r="D4" s="255"/>
      <c r="E4" s="255"/>
      <c r="F4" s="255"/>
      <c r="G4" s="255"/>
      <c r="H4" s="255"/>
      <c r="I4" s="255"/>
      <c r="J4" s="255"/>
      <c r="K4" s="255"/>
      <c r="L4" s="60" t="s">
        <v>275</v>
      </c>
      <c r="M4" s="177"/>
      <c r="N4" s="50"/>
    </row>
    <row r="5" spans="1:14" ht="45" x14ac:dyDescent="0.25">
      <c r="A5" s="50"/>
      <c r="B5" s="172" t="s">
        <v>243</v>
      </c>
      <c r="C5" s="172" t="s">
        <v>283</v>
      </c>
      <c r="D5" s="173" t="s">
        <v>217</v>
      </c>
      <c r="E5" s="172" t="s">
        <v>218</v>
      </c>
      <c r="F5" s="172" t="s">
        <v>219</v>
      </c>
      <c r="G5" s="172" t="s">
        <v>220</v>
      </c>
      <c r="H5" s="172" t="s">
        <v>221</v>
      </c>
      <c r="I5" s="172" t="s">
        <v>222</v>
      </c>
      <c r="J5" s="172" t="s">
        <v>223</v>
      </c>
      <c r="K5" s="172" t="s">
        <v>224</v>
      </c>
      <c r="L5" s="169" t="s">
        <v>284</v>
      </c>
      <c r="M5" s="172" t="s">
        <v>285</v>
      </c>
      <c r="N5" s="174" t="s">
        <v>286</v>
      </c>
    </row>
    <row r="6" spans="1:14" x14ac:dyDescent="0.25">
      <c r="A6" s="56"/>
      <c r="B6" s="67"/>
      <c r="C6" s="67"/>
      <c r="D6" s="57"/>
      <c r="E6" s="57"/>
      <c r="F6" s="57"/>
      <c r="G6" s="57"/>
      <c r="H6" s="57"/>
      <c r="I6" s="57"/>
      <c r="J6" s="57"/>
      <c r="K6" s="57"/>
      <c r="L6" s="54">
        <f t="shared" ref="L6:L15" si="0">SUM(D6:K6)</f>
        <v>0</v>
      </c>
      <c r="M6" s="178"/>
      <c r="N6" s="219">
        <f>IFERROR(VLOOKUP(B6,'Reduction in Wages Worksheet'!A:G,7,0),0)</f>
        <v>0</v>
      </c>
    </row>
    <row r="7" spans="1:14" x14ac:dyDescent="0.25">
      <c r="A7" s="56"/>
      <c r="B7" s="67"/>
      <c r="C7" s="67"/>
      <c r="D7" s="57"/>
      <c r="E7" s="57"/>
      <c r="F7" s="57"/>
      <c r="G7" s="57"/>
      <c r="H7" s="57"/>
      <c r="I7" s="57"/>
      <c r="J7" s="57"/>
      <c r="K7" s="57"/>
      <c r="L7" s="54">
        <f t="shared" si="0"/>
        <v>0</v>
      </c>
      <c r="M7" s="178"/>
      <c r="N7" s="219">
        <f>IFERROR(VLOOKUP(B7,'Reduction in Wages Worksheet'!A:G,7,0),0)</f>
        <v>0</v>
      </c>
    </row>
    <row r="8" spans="1:14" x14ac:dyDescent="0.25">
      <c r="A8" s="56"/>
      <c r="B8" s="67"/>
      <c r="C8" s="67"/>
      <c r="D8" s="57"/>
      <c r="E8" s="57"/>
      <c r="F8" s="57"/>
      <c r="G8" s="57"/>
      <c r="H8" s="57"/>
      <c r="I8" s="57"/>
      <c r="J8" s="57"/>
      <c r="K8" s="57"/>
      <c r="L8" s="54">
        <f t="shared" si="0"/>
        <v>0</v>
      </c>
      <c r="M8" s="178"/>
      <c r="N8" s="219">
        <f>IFERROR(VLOOKUP(B8,'Reduction in Wages Worksheet'!A:G,7,0),0)</f>
        <v>0</v>
      </c>
    </row>
    <row r="9" spans="1:14" x14ac:dyDescent="0.25">
      <c r="A9" s="56"/>
      <c r="B9" s="67"/>
      <c r="C9" s="67"/>
      <c r="D9" s="57"/>
      <c r="E9" s="57"/>
      <c r="F9" s="57"/>
      <c r="G9" s="57"/>
      <c r="H9" s="57"/>
      <c r="I9" s="57"/>
      <c r="J9" s="57"/>
      <c r="K9" s="57"/>
      <c r="L9" s="54">
        <f t="shared" si="0"/>
        <v>0</v>
      </c>
      <c r="M9" s="178"/>
      <c r="N9" s="219">
        <f>IFERROR(VLOOKUP(B9,'Reduction in Wages Worksheet'!A:G,7,0),0)</f>
        <v>0</v>
      </c>
    </row>
    <row r="10" spans="1:14" x14ac:dyDescent="0.25">
      <c r="A10" s="56"/>
      <c r="B10" s="67"/>
      <c r="C10" s="67"/>
      <c r="D10" s="57"/>
      <c r="E10" s="57"/>
      <c r="F10" s="57"/>
      <c r="G10" s="57"/>
      <c r="H10" s="57"/>
      <c r="I10" s="57"/>
      <c r="J10" s="57"/>
      <c r="K10" s="57"/>
      <c r="L10" s="54">
        <f t="shared" si="0"/>
        <v>0</v>
      </c>
      <c r="M10" s="178"/>
      <c r="N10" s="219">
        <f>IFERROR(VLOOKUP(B10,'Reduction in Wages Worksheet'!A:G,7,0),0)</f>
        <v>0</v>
      </c>
    </row>
    <row r="11" spans="1:14" x14ac:dyDescent="0.25">
      <c r="A11" s="56"/>
      <c r="B11" s="67"/>
      <c r="C11" s="67"/>
      <c r="D11" s="57"/>
      <c r="E11" s="57"/>
      <c r="F11" s="57"/>
      <c r="G11" s="57"/>
      <c r="H11" s="57"/>
      <c r="I11" s="57"/>
      <c r="J11" s="57"/>
      <c r="K11" s="57"/>
      <c r="L11" s="54">
        <f t="shared" si="0"/>
        <v>0</v>
      </c>
      <c r="M11" s="178"/>
      <c r="N11" s="219">
        <f>IFERROR(VLOOKUP(B11,'Reduction in Wages Worksheet'!A:G,7,0),0)</f>
        <v>0</v>
      </c>
    </row>
    <row r="12" spans="1:14" x14ac:dyDescent="0.25">
      <c r="A12" s="56"/>
      <c r="B12" s="67"/>
      <c r="C12" s="67"/>
      <c r="D12" s="57"/>
      <c r="E12" s="57"/>
      <c r="F12" s="57"/>
      <c r="G12" s="57"/>
      <c r="H12" s="57"/>
      <c r="I12" s="57"/>
      <c r="J12" s="57"/>
      <c r="K12" s="57"/>
      <c r="L12" s="54">
        <f t="shared" si="0"/>
        <v>0</v>
      </c>
      <c r="M12" s="178"/>
      <c r="N12" s="219">
        <f>IFERROR(VLOOKUP(B12,'Reduction in Wages Worksheet'!A:G,7,0),0)</f>
        <v>0</v>
      </c>
    </row>
    <row r="13" spans="1:14" x14ac:dyDescent="0.25">
      <c r="A13" s="56"/>
      <c r="B13" s="67"/>
      <c r="C13" s="67"/>
      <c r="D13" s="57"/>
      <c r="E13" s="57"/>
      <c r="F13" s="57"/>
      <c r="G13" s="57"/>
      <c r="H13" s="57"/>
      <c r="I13" s="57"/>
      <c r="J13" s="57"/>
      <c r="K13" s="57"/>
      <c r="L13" s="54">
        <f t="shared" si="0"/>
        <v>0</v>
      </c>
      <c r="M13" s="178"/>
      <c r="N13" s="219">
        <f>IFERROR(VLOOKUP(B13,'Reduction in Wages Worksheet'!A:G,7,0),0)</f>
        <v>0</v>
      </c>
    </row>
    <row r="14" spans="1:14" x14ac:dyDescent="0.25">
      <c r="A14" s="56"/>
      <c r="B14" s="67"/>
      <c r="C14" s="67"/>
      <c r="D14" s="57"/>
      <c r="E14" s="57"/>
      <c r="F14" s="57"/>
      <c r="G14" s="57"/>
      <c r="H14" s="57"/>
      <c r="I14" s="57"/>
      <c r="J14" s="57"/>
      <c r="K14" s="57"/>
      <c r="L14" s="54">
        <f t="shared" si="0"/>
        <v>0</v>
      </c>
      <c r="M14" s="178"/>
      <c r="N14" s="219">
        <f>IFERROR(VLOOKUP(B14,'Reduction in Wages Worksheet'!A:G,7,0),0)</f>
        <v>0</v>
      </c>
    </row>
    <row r="15" spans="1:14" x14ac:dyDescent="0.25">
      <c r="A15" s="56"/>
      <c r="B15" s="67"/>
      <c r="C15" s="67"/>
      <c r="D15" s="57"/>
      <c r="E15" s="57"/>
      <c r="F15" s="57"/>
      <c r="G15" s="57"/>
      <c r="H15" s="57"/>
      <c r="I15" s="57"/>
      <c r="J15" s="57"/>
      <c r="K15" s="57"/>
      <c r="L15" s="49">
        <f t="shared" si="0"/>
        <v>0</v>
      </c>
      <c r="M15" s="178"/>
      <c r="N15" s="175">
        <f>IFERROR(VLOOKUP(B15,'Reduction in Wages Worksheet'!A:G,7,0),0)</f>
        <v>0</v>
      </c>
    </row>
    <row r="16" spans="1:14" x14ac:dyDescent="0.25">
      <c r="A16" s="56"/>
      <c r="B16" s="61" t="s">
        <v>295</v>
      </c>
      <c r="C16" s="91"/>
      <c r="D16" s="61"/>
      <c r="E16" s="62"/>
      <c r="F16" s="62"/>
      <c r="G16" s="62"/>
      <c r="H16" s="62"/>
      <c r="I16" s="62"/>
      <c r="J16" s="62"/>
      <c r="K16" s="62"/>
      <c r="L16" s="49"/>
      <c r="M16" s="170"/>
      <c r="N16" s="49"/>
    </row>
    <row r="17" spans="1:14" x14ac:dyDescent="0.25">
      <c r="B17" s="50"/>
      <c r="C17" s="50"/>
      <c r="D17" s="181">
        <f t="shared" ref="D17:N17" si="1">SUM(D6:D16)</f>
        <v>0</v>
      </c>
      <c r="E17" s="181">
        <f t="shared" si="1"/>
        <v>0</v>
      </c>
      <c r="F17" s="181">
        <f t="shared" si="1"/>
        <v>0</v>
      </c>
      <c r="G17" s="181">
        <f t="shared" si="1"/>
        <v>0</v>
      </c>
      <c r="H17" s="181">
        <f t="shared" si="1"/>
        <v>0</v>
      </c>
      <c r="I17" s="181">
        <f t="shared" si="1"/>
        <v>0</v>
      </c>
      <c r="J17" s="181">
        <f t="shared" si="1"/>
        <v>0</v>
      </c>
      <c r="K17" s="181">
        <f t="shared" si="1"/>
        <v>0</v>
      </c>
      <c r="L17" s="181">
        <f t="shared" si="1"/>
        <v>0</v>
      </c>
      <c r="M17" s="182">
        <f t="shared" si="1"/>
        <v>0</v>
      </c>
      <c r="N17" s="181">
        <f t="shared" si="1"/>
        <v>0</v>
      </c>
    </row>
    <row r="18" spans="1:14" ht="32.25" customHeight="1" x14ac:dyDescent="0.25">
      <c r="B18" s="258" t="s">
        <v>357</v>
      </c>
      <c r="C18" s="258"/>
      <c r="D18" s="258"/>
      <c r="E18" s="258"/>
      <c r="F18" s="258"/>
      <c r="G18" s="258"/>
      <c r="H18" s="258"/>
      <c r="I18" s="258"/>
      <c r="J18" s="258"/>
      <c r="K18" s="258"/>
      <c r="L18" s="220"/>
      <c r="M18" s="178"/>
      <c r="N18" s="221"/>
    </row>
    <row r="19" spans="1:14" x14ac:dyDescent="0.25">
      <c r="B19" s="145"/>
      <c r="C19" s="50"/>
      <c r="D19" s="54"/>
      <c r="E19" s="50"/>
      <c r="F19" s="50"/>
      <c r="G19" s="50"/>
      <c r="H19" s="50"/>
      <c r="I19" s="50"/>
      <c r="J19" s="50"/>
      <c r="K19" s="50"/>
      <c r="L19" s="179">
        <f>L17</f>
        <v>0</v>
      </c>
      <c r="M19" s="184">
        <f>M17-M18</f>
        <v>0</v>
      </c>
      <c r="N19" s="179">
        <f>N17</f>
        <v>0</v>
      </c>
    </row>
    <row r="20" spans="1:14" x14ac:dyDescent="0.25">
      <c r="A20" s="145" t="s">
        <v>360</v>
      </c>
      <c r="C20" s="50"/>
      <c r="D20" s="54"/>
      <c r="E20" s="50"/>
      <c r="F20" s="50"/>
      <c r="G20" s="50"/>
      <c r="H20" s="50"/>
      <c r="I20" s="50"/>
      <c r="J20" s="50"/>
      <c r="K20" s="50"/>
      <c r="L20" s="172" t="s">
        <v>288</v>
      </c>
      <c r="M20" s="172" t="s">
        <v>289</v>
      </c>
      <c r="N20" s="172" t="s">
        <v>290</v>
      </c>
    </row>
    <row r="21" spans="1:14" x14ac:dyDescent="0.25">
      <c r="B21" s="50"/>
      <c r="C21" s="50"/>
      <c r="D21" s="54"/>
      <c r="E21" s="50"/>
      <c r="F21" s="50"/>
      <c r="G21" s="50"/>
      <c r="H21" s="50"/>
      <c r="I21" s="50"/>
      <c r="J21" s="50"/>
      <c r="K21" s="50"/>
      <c r="L21" s="50"/>
      <c r="M21" s="50"/>
      <c r="N21" s="50"/>
    </row>
    <row r="22" spans="1:14" ht="30" x14ac:dyDescent="0.25">
      <c r="A22" s="50"/>
      <c r="B22" s="255" t="s">
        <v>291</v>
      </c>
      <c r="C22" s="255"/>
      <c r="D22" s="255"/>
      <c r="E22" s="255"/>
      <c r="F22" s="255"/>
      <c r="G22" s="255"/>
      <c r="H22" s="255"/>
      <c r="I22" s="255"/>
      <c r="J22" s="255"/>
      <c r="K22" s="255"/>
      <c r="L22" s="60" t="s">
        <v>275</v>
      </c>
      <c r="M22" s="177"/>
      <c r="N22" s="50"/>
    </row>
    <row r="23" spans="1:14" ht="45" x14ac:dyDescent="0.25">
      <c r="A23" s="50"/>
      <c r="B23" s="172" t="s">
        <v>243</v>
      </c>
      <c r="C23" s="172" t="s">
        <v>283</v>
      </c>
      <c r="D23" s="173" t="s">
        <v>217</v>
      </c>
      <c r="E23" s="172" t="s">
        <v>218</v>
      </c>
      <c r="F23" s="172" t="s">
        <v>219</v>
      </c>
      <c r="G23" s="172" t="s">
        <v>220</v>
      </c>
      <c r="H23" s="172" t="s">
        <v>221</v>
      </c>
      <c r="I23" s="172" t="s">
        <v>222</v>
      </c>
      <c r="J23" s="172" t="s">
        <v>223</v>
      </c>
      <c r="K23" s="172" t="s">
        <v>224</v>
      </c>
      <c r="L23" s="169" t="s">
        <v>284</v>
      </c>
      <c r="M23" s="50" t="s">
        <v>285</v>
      </c>
      <c r="N23" s="50"/>
    </row>
    <row r="24" spans="1:14" x14ac:dyDescent="0.25">
      <c r="A24" s="56"/>
      <c r="B24" s="67"/>
      <c r="C24" s="67"/>
      <c r="D24" s="57"/>
      <c r="E24" s="57"/>
      <c r="F24" s="57"/>
      <c r="G24" s="57"/>
      <c r="H24" s="57"/>
      <c r="I24" s="57"/>
      <c r="J24" s="57"/>
      <c r="K24" s="57"/>
      <c r="L24" s="54">
        <f>SUM(D24:K24)</f>
        <v>0</v>
      </c>
      <c r="M24" s="178"/>
    </row>
    <row r="25" spans="1:14" x14ac:dyDescent="0.25">
      <c r="A25" s="56"/>
      <c r="B25" s="67"/>
      <c r="C25" s="67"/>
      <c r="D25" s="57"/>
      <c r="E25" s="57"/>
      <c r="F25" s="57"/>
      <c r="G25" s="57"/>
      <c r="H25" s="57"/>
      <c r="I25" s="57"/>
      <c r="J25" s="57"/>
      <c r="K25" s="57"/>
      <c r="L25" s="54">
        <f>SUM(D25:K25)</f>
        <v>0</v>
      </c>
      <c r="M25" s="178"/>
    </row>
    <row r="26" spans="1:14" x14ac:dyDescent="0.25">
      <c r="A26" s="56"/>
      <c r="B26" s="67"/>
      <c r="C26" s="67"/>
      <c r="D26" s="57"/>
      <c r="E26" s="57"/>
      <c r="F26" s="57"/>
      <c r="G26" s="57"/>
      <c r="H26" s="57"/>
      <c r="I26" s="57"/>
      <c r="J26" s="57"/>
      <c r="K26" s="57"/>
      <c r="L26" s="54">
        <f>SUM(D26:K26)</f>
        <v>0</v>
      </c>
      <c r="M26" s="178"/>
    </row>
    <row r="27" spans="1:14" x14ac:dyDescent="0.25">
      <c r="A27" s="56"/>
      <c r="B27" s="67"/>
      <c r="C27" s="67"/>
      <c r="D27" s="57"/>
      <c r="E27" s="57"/>
      <c r="F27" s="57"/>
      <c r="G27" s="57"/>
      <c r="H27" s="57"/>
      <c r="I27" s="57"/>
      <c r="J27" s="57"/>
      <c r="K27" s="57"/>
      <c r="L27" s="54">
        <f>SUM(D27:K27)</f>
        <v>0</v>
      </c>
      <c r="M27" s="178"/>
    </row>
    <row r="28" spans="1:14" x14ac:dyDescent="0.25">
      <c r="A28" s="56"/>
      <c r="B28" s="67"/>
      <c r="C28" s="67"/>
      <c r="D28" s="57"/>
      <c r="E28" s="57"/>
      <c r="F28" s="57"/>
      <c r="G28" s="57"/>
      <c r="H28" s="57"/>
      <c r="I28" s="57"/>
      <c r="J28" s="57"/>
      <c r="K28" s="57"/>
      <c r="L28" s="49">
        <f>SUM(D28:K28)</f>
        <v>0</v>
      </c>
      <c r="M28" s="178"/>
    </row>
    <row r="29" spans="1:14" x14ac:dyDescent="0.25">
      <c r="A29" s="56"/>
      <c r="B29" s="61" t="s">
        <v>296</v>
      </c>
      <c r="C29" s="91"/>
      <c r="D29" s="61"/>
      <c r="E29" s="62"/>
      <c r="F29" s="62"/>
      <c r="G29" s="62"/>
      <c r="H29" s="62"/>
      <c r="I29" s="62"/>
      <c r="J29" s="62"/>
      <c r="K29" s="62"/>
      <c r="L29" s="49"/>
      <c r="M29" s="171"/>
    </row>
    <row r="30" spans="1:14" x14ac:dyDescent="0.25">
      <c r="B30" s="50"/>
      <c r="C30" s="50"/>
      <c r="D30" s="181">
        <f>SUM(D24:D29)</f>
        <v>0</v>
      </c>
      <c r="E30" s="181">
        <f t="shared" ref="E30:K30" si="2">SUM(E24:E29)</f>
        <v>0</v>
      </c>
      <c r="F30" s="181">
        <f t="shared" si="2"/>
        <v>0</v>
      </c>
      <c r="G30" s="181">
        <f t="shared" si="2"/>
        <v>0</v>
      </c>
      <c r="H30" s="181">
        <f t="shared" si="2"/>
        <v>0</v>
      </c>
      <c r="I30" s="181">
        <f t="shared" si="2"/>
        <v>0</v>
      </c>
      <c r="J30" s="181">
        <f t="shared" si="2"/>
        <v>0</v>
      </c>
      <c r="K30" s="183">
        <f t="shared" si="2"/>
        <v>0</v>
      </c>
      <c r="L30" s="179">
        <f>SUM(L24:L29)</f>
        <v>0</v>
      </c>
      <c r="M30" s="185">
        <f>SUM(M24:M29)</f>
        <v>0</v>
      </c>
    </row>
    <row r="31" spans="1:14" x14ac:dyDescent="0.25">
      <c r="A31" s="145" t="s">
        <v>361</v>
      </c>
      <c r="C31" s="50"/>
      <c r="D31" s="54"/>
      <c r="E31" s="50"/>
      <c r="F31" s="50"/>
      <c r="G31" s="50"/>
      <c r="H31" s="50"/>
      <c r="I31" s="50"/>
      <c r="J31" s="50"/>
      <c r="K31" s="50"/>
      <c r="L31" s="222" t="s">
        <v>292</v>
      </c>
      <c r="M31" s="222" t="s">
        <v>293</v>
      </c>
    </row>
    <row r="32" spans="1:14" x14ac:dyDescent="0.25">
      <c r="A32" s="50"/>
      <c r="C32" s="50"/>
      <c r="D32" s="54"/>
      <c r="E32" s="50"/>
      <c r="F32" s="50"/>
      <c r="G32" s="50"/>
      <c r="H32" s="50"/>
      <c r="I32" s="50"/>
      <c r="J32" s="50"/>
      <c r="K32" s="50"/>
      <c r="L32" s="172"/>
      <c r="M32" s="172"/>
    </row>
    <row r="33" spans="1:13" x14ac:dyDescent="0.25">
      <c r="A33" s="145" t="s">
        <v>297</v>
      </c>
      <c r="C33" s="50"/>
      <c r="D33" s="54"/>
      <c r="E33" s="50"/>
      <c r="F33" s="50"/>
      <c r="G33" s="50"/>
      <c r="H33" s="50"/>
      <c r="I33" s="50"/>
      <c r="J33" s="50"/>
      <c r="K33" s="50"/>
      <c r="L33" s="57">
        <v>0</v>
      </c>
      <c r="M33" s="94"/>
    </row>
    <row r="34" spans="1:13" x14ac:dyDescent="0.25">
      <c r="A34" s="145" t="s">
        <v>298</v>
      </c>
      <c r="C34" s="50"/>
      <c r="D34" s="54"/>
      <c r="E34" s="50"/>
      <c r="F34" s="50"/>
      <c r="G34" s="50"/>
      <c r="H34" s="50"/>
      <c r="I34" s="50"/>
      <c r="J34" s="50"/>
      <c r="K34" s="50"/>
      <c r="L34" s="57">
        <v>0</v>
      </c>
      <c r="M34" s="94"/>
    </row>
    <row r="35" spans="1:13" x14ac:dyDescent="0.25">
      <c r="A35" s="145" t="s">
        <v>299</v>
      </c>
      <c r="C35" s="50"/>
      <c r="D35" s="54"/>
      <c r="E35" s="50"/>
      <c r="F35" s="50"/>
      <c r="G35" s="50"/>
      <c r="H35" s="50"/>
      <c r="I35" s="50"/>
      <c r="J35" s="50"/>
      <c r="K35" s="50"/>
      <c r="L35" s="57">
        <v>0</v>
      </c>
      <c r="M35" s="94"/>
    </row>
    <row r="36" spans="1:13" x14ac:dyDescent="0.25">
      <c r="B36" s="145"/>
      <c r="C36" s="50"/>
      <c r="D36" s="54"/>
      <c r="E36" s="50"/>
      <c r="F36" s="50"/>
      <c r="G36" s="50"/>
      <c r="H36" s="50"/>
      <c r="I36" s="50"/>
      <c r="J36" s="50"/>
      <c r="K36" s="50"/>
      <c r="L36" s="94"/>
      <c r="M36" s="94"/>
    </row>
    <row r="37" spans="1:13" ht="30" x14ac:dyDescent="0.25">
      <c r="A37" s="50"/>
      <c r="B37" s="259" t="s">
        <v>294</v>
      </c>
      <c r="C37" s="259"/>
      <c r="D37" s="259"/>
      <c r="E37" s="259"/>
      <c r="F37" s="259"/>
      <c r="G37" s="259"/>
      <c r="H37" s="259"/>
      <c r="I37" s="259"/>
      <c r="J37" s="259"/>
      <c r="K37" s="259"/>
      <c r="L37" s="60" t="s">
        <v>275</v>
      </c>
      <c r="M37" s="94"/>
    </row>
    <row r="38" spans="1:13" ht="45" x14ac:dyDescent="0.25">
      <c r="A38" s="50"/>
      <c r="B38" s="172" t="s">
        <v>243</v>
      </c>
      <c r="C38" s="172" t="s">
        <v>283</v>
      </c>
      <c r="D38" s="173" t="s">
        <v>217</v>
      </c>
      <c r="E38" s="172" t="s">
        <v>218</v>
      </c>
      <c r="F38" s="172" t="s">
        <v>219</v>
      </c>
      <c r="G38" s="172" t="s">
        <v>220</v>
      </c>
      <c r="H38" s="172" t="s">
        <v>221</v>
      </c>
      <c r="I38" s="172" t="s">
        <v>222</v>
      </c>
      <c r="J38" s="172" t="s">
        <v>223</v>
      </c>
      <c r="K38" s="172" t="s">
        <v>224</v>
      </c>
      <c r="L38" s="169" t="s">
        <v>284</v>
      </c>
      <c r="M38" s="94"/>
    </row>
    <row r="39" spans="1:13" x14ac:dyDescent="0.25">
      <c r="A39" s="56"/>
      <c r="B39" s="67"/>
      <c r="C39" s="67"/>
      <c r="D39" s="57"/>
      <c r="E39" s="57"/>
      <c r="F39" s="57"/>
      <c r="G39" s="57"/>
      <c r="H39" s="57"/>
      <c r="I39" s="57"/>
      <c r="J39" s="57"/>
      <c r="K39" s="57"/>
      <c r="L39" s="54">
        <f>SUM(D39:K39)</f>
        <v>0</v>
      </c>
      <c r="M39" s="94"/>
    </row>
    <row r="40" spans="1:13" x14ac:dyDescent="0.25">
      <c r="A40" s="56"/>
      <c r="B40" s="67"/>
      <c r="C40" s="67"/>
      <c r="D40" s="57"/>
      <c r="E40" s="57"/>
      <c r="F40" s="57"/>
      <c r="G40" s="57"/>
      <c r="H40" s="57"/>
      <c r="I40" s="57"/>
      <c r="J40" s="57"/>
      <c r="K40" s="57"/>
      <c r="L40" s="54">
        <f>SUM(D40:K40)</f>
        <v>0</v>
      </c>
      <c r="M40" s="94"/>
    </row>
    <row r="41" spans="1:13" x14ac:dyDescent="0.25">
      <c r="A41" s="56"/>
      <c r="B41" s="67"/>
      <c r="C41" s="67"/>
      <c r="D41" s="57"/>
      <c r="E41" s="57"/>
      <c r="F41" s="57"/>
      <c r="G41" s="57"/>
      <c r="H41" s="57"/>
      <c r="I41" s="57"/>
      <c r="J41" s="57"/>
      <c r="K41" s="57"/>
      <c r="L41" s="49">
        <f>SUM(D41:K41)</f>
        <v>0</v>
      </c>
      <c r="M41" s="94"/>
    </row>
    <row r="42" spans="1:13" x14ac:dyDescent="0.25">
      <c r="A42" s="223"/>
      <c r="B42" s="61" t="s">
        <v>296</v>
      </c>
      <c r="C42" s="91"/>
      <c r="D42" s="61"/>
      <c r="E42" s="62"/>
      <c r="F42" s="62"/>
      <c r="G42" s="62"/>
      <c r="H42" s="62"/>
      <c r="I42" s="62"/>
      <c r="J42" s="62"/>
      <c r="K42" s="62"/>
      <c r="L42" s="49"/>
      <c r="M42" s="94"/>
    </row>
    <row r="43" spans="1:13" x14ac:dyDescent="0.25">
      <c r="A43" s="145" t="s">
        <v>300</v>
      </c>
      <c r="C43" s="50"/>
      <c r="D43" s="181">
        <f t="shared" ref="D43:L43" si="3">SUM(D39:D42)</f>
        <v>0</v>
      </c>
      <c r="E43" s="181">
        <f t="shared" si="3"/>
        <v>0</v>
      </c>
      <c r="F43" s="181">
        <f t="shared" si="3"/>
        <v>0</v>
      </c>
      <c r="G43" s="181">
        <f t="shared" si="3"/>
        <v>0</v>
      </c>
      <c r="H43" s="181">
        <f t="shared" si="3"/>
        <v>0</v>
      </c>
      <c r="I43" s="181">
        <f t="shared" si="3"/>
        <v>0</v>
      </c>
      <c r="J43" s="181">
        <f t="shared" si="3"/>
        <v>0</v>
      </c>
      <c r="K43" s="181">
        <f t="shared" si="3"/>
        <v>0</v>
      </c>
      <c r="L43" s="181">
        <f t="shared" si="3"/>
        <v>0</v>
      </c>
      <c r="M43" s="94"/>
    </row>
    <row r="44" spans="1:13" x14ac:dyDescent="0.25">
      <c r="A44" s="50"/>
      <c r="C44" s="50"/>
      <c r="D44" s="54"/>
      <c r="E44" s="50"/>
      <c r="F44" s="50"/>
      <c r="G44" s="50"/>
      <c r="H44" s="50"/>
      <c r="I44" s="50"/>
      <c r="J44" s="50"/>
      <c r="K44" s="50"/>
      <c r="L44" s="50"/>
      <c r="M44" s="94"/>
    </row>
    <row r="45" spans="1:13" x14ac:dyDescent="0.25">
      <c r="A45" s="145" t="s">
        <v>301</v>
      </c>
      <c r="C45" s="50"/>
      <c r="D45" s="54"/>
      <c r="E45" s="50"/>
      <c r="F45" s="50"/>
      <c r="G45" s="50"/>
      <c r="H45" s="50"/>
      <c r="I45" s="50"/>
      <c r="J45" s="50"/>
      <c r="K45" s="50"/>
      <c r="L45" s="186">
        <f>L19+L30+L33+L34+L35+L43</f>
        <v>0</v>
      </c>
      <c r="M45" s="94"/>
    </row>
    <row r="46" spans="1:13" x14ac:dyDescent="0.25">
      <c r="A46" s="50"/>
      <c r="C46" s="50"/>
      <c r="D46" s="54"/>
      <c r="E46" s="50"/>
      <c r="F46" s="50"/>
      <c r="G46" s="50"/>
      <c r="H46" s="50"/>
      <c r="I46" s="50"/>
      <c r="J46" s="50"/>
      <c r="K46" s="50"/>
      <c r="L46" s="50"/>
      <c r="M46" s="50"/>
    </row>
    <row r="47" spans="1:13" x14ac:dyDescent="0.25">
      <c r="A47" s="145" t="s">
        <v>302</v>
      </c>
      <c r="C47" s="50"/>
      <c r="D47" s="54"/>
      <c r="E47" s="50"/>
      <c r="F47" s="50"/>
      <c r="G47" s="50"/>
      <c r="H47" s="50"/>
      <c r="I47" s="50"/>
      <c r="J47" s="50"/>
      <c r="K47" s="50"/>
      <c r="L47" s="50"/>
      <c r="M47" s="50"/>
    </row>
    <row r="48" spans="1:13" ht="28.5" customHeight="1" x14ac:dyDescent="0.25">
      <c r="A48" s="50"/>
      <c r="B48" s="256" t="s">
        <v>0</v>
      </c>
      <c r="C48" s="256"/>
      <c r="D48" s="256"/>
      <c r="E48" s="256"/>
      <c r="F48" s="256"/>
      <c r="G48" s="256"/>
      <c r="H48" s="256"/>
      <c r="I48" s="256"/>
      <c r="J48" s="256"/>
      <c r="K48" s="187">
        <v>0</v>
      </c>
      <c r="M48" s="50"/>
    </row>
    <row r="49" spans="1:14" ht="29.25" customHeight="1" x14ac:dyDescent="0.25">
      <c r="A49" s="50"/>
      <c r="B49" s="256" t="s">
        <v>1</v>
      </c>
      <c r="C49" s="256"/>
      <c r="D49" s="256"/>
      <c r="E49" s="256"/>
      <c r="F49" s="256"/>
      <c r="G49" s="256"/>
      <c r="H49" s="256"/>
      <c r="I49" s="256"/>
      <c r="J49" s="256"/>
      <c r="K49" s="187">
        <v>0</v>
      </c>
      <c r="M49" s="50"/>
    </row>
    <row r="50" spans="1:14" x14ac:dyDescent="0.25">
      <c r="A50" s="50"/>
      <c r="B50" s="257" t="s">
        <v>303</v>
      </c>
      <c r="C50" s="257"/>
      <c r="D50" s="257"/>
      <c r="E50" s="257"/>
      <c r="F50" s="257"/>
      <c r="G50" s="257"/>
      <c r="H50" s="257"/>
      <c r="I50" s="257"/>
      <c r="J50" s="257"/>
      <c r="K50" s="187">
        <v>0</v>
      </c>
      <c r="L50" s="171"/>
      <c r="M50" s="50"/>
    </row>
    <row r="51" spans="1:14" x14ac:dyDescent="0.25">
      <c r="A51" s="50"/>
      <c r="B51" s="227"/>
      <c r="C51" s="227"/>
      <c r="D51" s="227"/>
      <c r="E51" s="227"/>
      <c r="F51" s="227"/>
      <c r="G51" s="227"/>
      <c r="H51" s="227"/>
      <c r="I51" s="227"/>
      <c r="J51" s="227"/>
      <c r="K51" s="227"/>
      <c r="L51" s="171">
        <f>MIN(K48:K50)</f>
        <v>0</v>
      </c>
      <c r="M51" s="50"/>
    </row>
    <row r="52" spans="1:14" x14ac:dyDescent="0.25">
      <c r="A52" s="50"/>
      <c r="B52" s="50"/>
      <c r="C52" s="50"/>
      <c r="D52" s="54"/>
      <c r="E52" s="50"/>
      <c r="F52" s="50"/>
      <c r="G52" s="50"/>
      <c r="H52" s="50"/>
      <c r="I52" s="50"/>
      <c r="J52" s="50"/>
      <c r="L52" s="171"/>
      <c r="M52" s="50"/>
    </row>
    <row r="53" spans="1:14" x14ac:dyDescent="0.25">
      <c r="A53" s="145" t="s">
        <v>304</v>
      </c>
      <c r="C53" s="50"/>
      <c r="D53" s="54"/>
      <c r="E53" s="50"/>
      <c r="F53" s="50"/>
      <c r="G53" s="50"/>
      <c r="H53" s="50"/>
      <c r="I53" s="50"/>
      <c r="J53" s="50"/>
      <c r="L53" s="171">
        <f>M19+M30</f>
        <v>0</v>
      </c>
      <c r="M53" s="50"/>
    </row>
    <row r="54" spans="1:14" x14ac:dyDescent="0.25">
      <c r="A54" s="50"/>
      <c r="C54" s="50"/>
      <c r="D54" s="54"/>
      <c r="E54" s="50"/>
      <c r="F54" s="50"/>
      <c r="G54" s="50"/>
      <c r="H54" s="50"/>
      <c r="I54" s="50"/>
      <c r="J54" s="50"/>
      <c r="L54" s="171"/>
      <c r="M54" s="50"/>
    </row>
    <row r="55" spans="1:14" x14ac:dyDescent="0.25">
      <c r="A55" s="145" t="s">
        <v>305</v>
      </c>
      <c r="C55" s="50"/>
      <c r="D55" s="54"/>
      <c r="E55" s="50"/>
      <c r="F55" s="50"/>
      <c r="G55" s="50"/>
      <c r="H55" s="50"/>
      <c r="I55" s="50"/>
      <c r="J55" s="50"/>
      <c r="L55" s="171">
        <f>IF(K60="Yes",1,L53/L51)</f>
        <v>1</v>
      </c>
      <c r="M55" s="50"/>
    </row>
    <row r="56" spans="1:14" x14ac:dyDescent="0.25">
      <c r="A56" s="50"/>
      <c r="B56" s="224" t="s">
        <v>306</v>
      </c>
      <c r="C56" s="224"/>
      <c r="D56" s="225"/>
      <c r="E56" s="224"/>
      <c r="F56" s="224"/>
      <c r="G56" s="224"/>
      <c r="H56" s="224"/>
      <c r="I56" s="224"/>
      <c r="J56" s="224"/>
      <c r="K56" s="190">
        <v>0</v>
      </c>
      <c r="M56" s="50"/>
    </row>
    <row r="57" spans="1:14" x14ac:dyDescent="0.25">
      <c r="A57" s="50"/>
      <c r="B57" s="224" t="s">
        <v>307</v>
      </c>
      <c r="C57" s="224"/>
      <c r="D57" s="225"/>
      <c r="E57" s="224"/>
      <c r="F57" s="224"/>
      <c r="G57" s="224"/>
      <c r="H57" s="224"/>
      <c r="I57" s="224"/>
      <c r="J57" s="224"/>
      <c r="K57" s="190">
        <v>0</v>
      </c>
      <c r="M57" s="50"/>
    </row>
    <row r="58" spans="1:14" x14ac:dyDescent="0.25">
      <c r="A58" s="50"/>
      <c r="B58" s="224" t="s">
        <v>308</v>
      </c>
      <c r="C58" s="224"/>
      <c r="D58" s="225"/>
      <c r="E58" s="224"/>
      <c r="F58" s="224"/>
      <c r="G58" s="224"/>
      <c r="H58" s="224"/>
      <c r="I58" s="224"/>
      <c r="J58" s="224"/>
      <c r="K58" s="226">
        <f>K56-K57</f>
        <v>0</v>
      </c>
      <c r="M58" s="50"/>
    </row>
    <row r="59" spans="1:14" x14ac:dyDescent="0.25">
      <c r="A59" s="50"/>
      <c r="B59" s="224" t="s">
        <v>309</v>
      </c>
      <c r="C59" s="224"/>
      <c r="D59" s="225"/>
      <c r="E59" s="224"/>
      <c r="F59" s="224"/>
      <c r="G59" s="224"/>
      <c r="H59" s="224"/>
      <c r="I59" s="224"/>
      <c r="J59" s="224"/>
      <c r="K59" s="190">
        <v>0</v>
      </c>
      <c r="M59" s="50"/>
    </row>
    <row r="60" spans="1:14" x14ac:dyDescent="0.25">
      <c r="A60" s="50"/>
      <c r="B60" s="224" t="s">
        <v>310</v>
      </c>
      <c r="C60" s="224"/>
      <c r="D60" s="225"/>
      <c r="E60" s="224"/>
      <c r="F60" s="224"/>
      <c r="G60" s="224"/>
      <c r="H60" s="224"/>
      <c r="I60" s="224"/>
      <c r="J60" s="224"/>
      <c r="K60" s="224" t="str">
        <f>IF(K59-K56&gt;=0,"Yes","No")</f>
        <v>Yes</v>
      </c>
      <c r="M60" s="50"/>
    </row>
    <row r="61" spans="1:14" x14ac:dyDescent="0.25">
      <c r="A61" s="50"/>
      <c r="B61" s="50"/>
      <c r="C61" s="50"/>
      <c r="D61" s="54"/>
      <c r="E61" s="50"/>
      <c r="F61" s="50"/>
      <c r="G61" s="50"/>
      <c r="H61" s="50"/>
      <c r="I61" s="50"/>
      <c r="J61" s="50"/>
      <c r="M61" s="50"/>
    </row>
    <row r="62" spans="1:14" x14ac:dyDescent="0.25">
      <c r="A62" s="188"/>
      <c r="B62" s="189"/>
      <c r="C62" s="189"/>
      <c r="D62" s="218"/>
      <c r="E62" s="189"/>
      <c r="F62" s="189"/>
      <c r="G62" s="189"/>
      <c r="H62" s="189"/>
      <c r="I62" s="189"/>
      <c r="J62" s="189"/>
      <c r="K62" s="189"/>
      <c r="L62" s="189"/>
      <c r="M62" s="189"/>
      <c r="N62" s="189"/>
    </row>
    <row r="63" spans="1:14" x14ac:dyDescent="0.25">
      <c r="B63" s="50"/>
      <c r="C63" s="50"/>
      <c r="D63" s="54"/>
      <c r="E63" s="50"/>
      <c r="F63" s="50"/>
      <c r="G63" s="50"/>
      <c r="H63" s="50"/>
      <c r="I63" s="50"/>
      <c r="J63" s="50"/>
      <c r="K63" s="50"/>
      <c r="L63" s="50"/>
      <c r="M63" s="50"/>
      <c r="N63" s="50"/>
    </row>
    <row r="64" spans="1:14" x14ac:dyDescent="0.25">
      <c r="B64" s="145" t="s">
        <v>311</v>
      </c>
      <c r="C64" s="50"/>
      <c r="D64" s="54"/>
      <c r="E64" s="50"/>
      <c r="F64" s="50"/>
      <c r="G64" s="50"/>
      <c r="H64" s="50"/>
      <c r="I64" s="50"/>
      <c r="J64" s="50"/>
      <c r="K64" s="50"/>
      <c r="L64" s="57">
        <v>0</v>
      </c>
      <c r="M64" s="50"/>
      <c r="N64" s="50"/>
    </row>
    <row r="65" spans="2:14" x14ac:dyDescent="0.25">
      <c r="B65" s="145" t="s">
        <v>312</v>
      </c>
      <c r="C65" s="50"/>
      <c r="D65" s="54"/>
      <c r="E65" s="50"/>
      <c r="F65" s="50"/>
      <c r="G65" s="50"/>
      <c r="H65" s="50"/>
      <c r="I65" s="50"/>
      <c r="J65" s="50"/>
      <c r="K65" s="50"/>
      <c r="L65" s="57">
        <v>0</v>
      </c>
      <c r="M65" s="50"/>
      <c r="N65" s="50"/>
    </row>
    <row r="66" spans="2:14" x14ac:dyDescent="0.25">
      <c r="B66" s="145" t="s">
        <v>313</v>
      </c>
      <c r="C66" s="50"/>
      <c r="D66" s="54"/>
      <c r="E66" s="50"/>
      <c r="F66" s="50"/>
      <c r="G66" s="50"/>
      <c r="H66" s="50"/>
      <c r="I66" s="50"/>
      <c r="J66" s="50"/>
      <c r="K66" s="50"/>
      <c r="L66" s="57">
        <v>0</v>
      </c>
      <c r="M66" s="50"/>
      <c r="N66" s="50"/>
    </row>
    <row r="67" spans="2:14" x14ac:dyDescent="0.25">
      <c r="B67" s="50"/>
      <c r="C67" s="50"/>
      <c r="D67" s="54"/>
      <c r="E67" s="50"/>
      <c r="F67" s="50"/>
      <c r="G67" s="50"/>
      <c r="H67" s="50"/>
      <c r="I67" s="50"/>
      <c r="J67" s="50"/>
      <c r="K67" s="50"/>
      <c r="L67" s="54"/>
      <c r="M67" s="50"/>
      <c r="N67" s="50"/>
    </row>
    <row r="68" spans="2:14" x14ac:dyDescent="0.25">
      <c r="B68" s="145" t="s">
        <v>314</v>
      </c>
      <c r="C68" s="50"/>
      <c r="D68" s="54"/>
      <c r="E68" s="50"/>
      <c r="F68" s="50"/>
      <c r="G68" s="50"/>
      <c r="H68" s="50"/>
      <c r="I68" s="50"/>
      <c r="J68" s="50"/>
      <c r="K68" s="50"/>
      <c r="L68" s="186">
        <f>SUM(L64:L67)</f>
        <v>0</v>
      </c>
      <c r="M68" s="50"/>
      <c r="N68" s="50"/>
    </row>
  </sheetData>
  <sheetProtection algorithmName="SHA-512" hashValue="DvEc/ocfMf20uRaWqsQ0cUMZVUgDQTg0aV5UiyACA+nBOsAhVBrnWa1xIPnpV3+S/3m1Lvd1o9ZKbNKmpK8FOw==" saltValue="MB9GE+ZxdD+CKD95nLHnCA==" spinCount="100000" sheet="1" objects="1" scenarios="1" formatCells="0" formatColumns="0" formatRows="0" insertColumns="0" insertRows="0"/>
  <mergeCells count="7">
    <mergeCell ref="B4:K4"/>
    <mergeCell ref="B48:J48"/>
    <mergeCell ref="B49:J49"/>
    <mergeCell ref="B50:J50"/>
    <mergeCell ref="B18:K18"/>
    <mergeCell ref="B37:K37"/>
    <mergeCell ref="B22:K22"/>
  </mergeCells>
  <conditionalFormatting sqref="L6:L15">
    <cfRule type="cellIs" dxfId="23" priority="15" operator="greaterThan">
      <formula>15385</formula>
    </cfRule>
    <cfRule type="cellIs" dxfId="22" priority="16" operator="greaterThan">
      <formula>15385</formula>
    </cfRule>
    <cfRule type="cellIs" dxfId="21" priority="17" operator="greaterThan">
      <formula>"100000*8/52"</formula>
    </cfRule>
    <cfRule type="cellIs" dxfId="20" priority="18" operator="greaterThan">
      <formula>15384.01</formula>
    </cfRule>
    <cfRule type="cellIs" dxfId="19" priority="19" operator="greaterThan">
      <formula>"100000*8/52"</formula>
    </cfRule>
    <cfRule type="cellIs" dxfId="18" priority="20" operator="greaterThan">
      <formula>15384</formula>
    </cfRule>
  </conditionalFormatting>
  <conditionalFormatting sqref="L24:L28">
    <cfRule type="cellIs" dxfId="17" priority="2" operator="greaterThan">
      <formula>15385</formula>
    </cfRule>
    <cfRule type="cellIs" dxfId="16" priority="9" operator="greaterThan">
      <formula>15385</formula>
    </cfRule>
    <cfRule type="cellIs" dxfId="15" priority="10" operator="greaterThan">
      <formula>15385</formula>
    </cfRule>
    <cfRule type="cellIs" dxfId="14" priority="11" operator="greaterThan">
      <formula>"100000*8/52"</formula>
    </cfRule>
    <cfRule type="cellIs" dxfId="13" priority="12" operator="greaterThan">
      <formula>15384.01</formula>
    </cfRule>
    <cfRule type="cellIs" dxfId="12" priority="13" operator="greaterThan">
      <formula>"100000*8/52"</formula>
    </cfRule>
    <cfRule type="cellIs" dxfId="11" priority="14" operator="greaterThan">
      <formula>15384</formula>
    </cfRule>
  </conditionalFormatting>
  <conditionalFormatting sqref="L39:L41">
    <cfRule type="cellIs" dxfId="10" priority="1" operator="greaterThan">
      <formula>15385</formula>
    </cfRule>
    <cfRule type="cellIs" dxfId="9" priority="3" operator="greaterThan">
      <formula>15385</formula>
    </cfRule>
    <cfRule type="cellIs" dxfId="8" priority="4" operator="greaterThan">
      <formula>15385</formula>
    </cfRule>
    <cfRule type="cellIs" dxfId="7" priority="5" operator="greaterThan">
      <formula>"100000*8/52"</formula>
    </cfRule>
    <cfRule type="cellIs" dxfId="6" priority="6" operator="greaterThan">
      <formula>15384.01</formula>
    </cfRule>
    <cfRule type="cellIs" dxfId="5" priority="7" operator="greaterThan">
      <formula>"100000*8/52"</formula>
    </cfRule>
    <cfRule type="cellIs" dxfId="4" priority="8" operator="greaterThan">
      <formula>15384</formula>
    </cfRule>
  </conditionalFormatting>
  <pageMargins left="0.7" right="0.7" top="0.75" bottom="0.75" header="0.3" footer="0.3"/>
  <pageSetup scale="68" fitToHeight="0" orientation="landscape" horizontalDpi="4294967293"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341A3-7E28-4796-8660-7A32BE2F6B17}">
  <sheetPr>
    <pageSetUpPr fitToPage="1"/>
  </sheetPr>
  <dimension ref="A1:I32"/>
  <sheetViews>
    <sheetView zoomScaleNormal="100" workbookViewId="0">
      <pane ySplit="4" topLeftCell="A14" activePane="bottomLeft" state="frozen"/>
      <selection pane="bottomLeft" activeCell="E30" sqref="E30"/>
    </sheetView>
  </sheetViews>
  <sheetFormatPr defaultRowHeight="15" x14ac:dyDescent="0.25"/>
  <cols>
    <col min="1" max="1" width="9.140625" style="176"/>
    <col min="2" max="2" width="89.85546875" style="48" customWidth="1"/>
    <col min="3" max="3" width="13.28515625" style="66" bestFit="1" customWidth="1"/>
    <col min="4" max="4" width="14" style="66" bestFit="1" customWidth="1"/>
    <col min="5" max="5" width="16.42578125" style="192" bestFit="1" customWidth="1"/>
    <col min="6" max="6" width="7.7109375" style="48" customWidth="1"/>
    <col min="7" max="7" width="13.85546875" style="48" customWidth="1"/>
    <col min="8" max="8" width="12.85546875" style="48" bestFit="1" customWidth="1"/>
    <col min="9" max="9" width="11.42578125" style="48" customWidth="1"/>
    <col min="10" max="16384" width="9.140625" style="48"/>
  </cols>
  <sheetData>
    <row r="1" spans="1:9" x14ac:dyDescent="0.25">
      <c r="A1" s="145"/>
      <c r="B1" s="145" t="str">
        <f>+'Orig Loan Worksheet'!B1</f>
        <v>BUSINESS NAME</v>
      </c>
      <c r="C1" s="120"/>
      <c r="D1" s="120"/>
      <c r="E1" s="203" t="s">
        <v>239</v>
      </c>
      <c r="F1" s="50"/>
      <c r="G1" s="50"/>
      <c r="H1" s="50"/>
      <c r="I1" s="50"/>
    </row>
    <row r="2" spans="1:9" x14ac:dyDescent="0.25">
      <c r="A2" s="145"/>
      <c r="B2" s="53" t="str">
        <f>Instructions!B9</f>
        <v>This workbook contains formulas based on PPP Loan Forgiveness Application. It is current thru 5/18/20.</v>
      </c>
      <c r="C2" s="204"/>
      <c r="D2" s="120"/>
      <c r="E2" s="195"/>
      <c r="F2" s="50"/>
      <c r="G2" s="50"/>
      <c r="H2" s="50"/>
      <c r="I2" s="50"/>
    </row>
    <row r="3" spans="1:9" x14ac:dyDescent="0.25">
      <c r="A3" s="145"/>
      <c r="B3" s="145" t="s">
        <v>362</v>
      </c>
      <c r="C3" s="120"/>
      <c r="D3" s="120"/>
      <c r="E3" s="195"/>
      <c r="F3" s="50"/>
      <c r="G3" s="50"/>
      <c r="H3" s="50"/>
      <c r="I3" s="50"/>
    </row>
    <row r="4" spans="1:9" ht="30" x14ac:dyDescent="0.25">
      <c r="A4" s="145"/>
      <c r="B4" s="50"/>
      <c r="C4" s="120"/>
      <c r="D4" s="120"/>
      <c r="E4" s="202" t="s">
        <v>255</v>
      </c>
      <c r="F4" s="50"/>
      <c r="G4" s="172" t="s">
        <v>131</v>
      </c>
      <c r="H4" s="172" t="s">
        <v>338</v>
      </c>
      <c r="I4" s="172" t="s">
        <v>342</v>
      </c>
    </row>
    <row r="5" spans="1:9" x14ac:dyDescent="0.25">
      <c r="A5" s="145" t="s">
        <v>315</v>
      </c>
      <c r="B5" s="52" t="s">
        <v>321</v>
      </c>
      <c r="C5" s="205">
        <f>'8 Week Spend Actuals'!L45</f>
        <v>0</v>
      </c>
      <c r="D5" s="206"/>
      <c r="E5" s="198">
        <f>C5</f>
        <v>0</v>
      </c>
      <c r="F5" s="50"/>
      <c r="G5" s="54">
        <f>E24*0.75</f>
        <v>0</v>
      </c>
      <c r="H5" s="54">
        <f>C5-G5</f>
        <v>0</v>
      </c>
      <c r="I5" s="55">
        <f>IFERROR(C5/(C5+C6),0)</f>
        <v>0</v>
      </c>
    </row>
    <row r="6" spans="1:9" x14ac:dyDescent="0.25">
      <c r="A6" s="145"/>
      <c r="B6" s="52" t="s">
        <v>322</v>
      </c>
      <c r="C6" s="205">
        <f>'8 Week Spend Actuals'!L68</f>
        <v>0</v>
      </c>
      <c r="D6" s="206"/>
      <c r="E6" s="198"/>
      <c r="F6" s="50"/>
      <c r="G6" s="210">
        <f>E24*0.25</f>
        <v>0</v>
      </c>
      <c r="H6" s="211">
        <f>C6-G6</f>
        <v>0</v>
      </c>
      <c r="I6" s="55">
        <f>IFERROR(C6/(C5+C6),0)</f>
        <v>0</v>
      </c>
    </row>
    <row r="7" spans="1:9" x14ac:dyDescent="0.25">
      <c r="A7" s="145" t="s">
        <v>316</v>
      </c>
      <c r="B7" s="52" t="s">
        <v>334</v>
      </c>
      <c r="C7" s="205">
        <f>'8 Week Spend Actuals'!L64</f>
        <v>0</v>
      </c>
      <c r="D7" s="206"/>
      <c r="E7" s="198">
        <f>C7</f>
        <v>0</v>
      </c>
      <c r="F7" s="50"/>
      <c r="G7" s="54">
        <f>SUM(G5:G6)</f>
        <v>0</v>
      </c>
      <c r="H7" s="54">
        <f>SUM(H5:H6)</f>
        <v>0</v>
      </c>
      <c r="I7" s="55"/>
    </row>
    <row r="8" spans="1:9" x14ac:dyDescent="0.25">
      <c r="A8" s="145" t="s">
        <v>317</v>
      </c>
      <c r="B8" s="52" t="s">
        <v>335</v>
      </c>
      <c r="C8" s="205">
        <f>'8 Week Spend Actuals'!L65</f>
        <v>0</v>
      </c>
      <c r="D8" s="206"/>
      <c r="E8" s="198">
        <f t="shared" ref="E8:E9" si="0">C8</f>
        <v>0</v>
      </c>
      <c r="F8" s="50"/>
      <c r="G8" s="54"/>
      <c r="H8" s="54"/>
      <c r="I8" s="55"/>
    </row>
    <row r="9" spans="1:9" x14ac:dyDescent="0.25">
      <c r="A9" s="145" t="s">
        <v>318</v>
      </c>
      <c r="B9" s="52" t="s">
        <v>336</v>
      </c>
      <c r="C9" s="205">
        <f>'8 Week Spend Actuals'!L66</f>
        <v>0</v>
      </c>
      <c r="D9" s="206"/>
      <c r="E9" s="198">
        <f t="shared" si="0"/>
        <v>0</v>
      </c>
      <c r="F9" s="50"/>
      <c r="G9" s="54"/>
      <c r="H9" s="54"/>
      <c r="I9" s="55"/>
    </row>
    <row r="10" spans="1:9" x14ac:dyDescent="0.25">
      <c r="A10" s="145"/>
      <c r="B10" s="50"/>
      <c r="C10" s="83"/>
      <c r="D10" s="83"/>
      <c r="E10" s="195"/>
      <c r="F10" s="50"/>
      <c r="G10" s="50"/>
      <c r="H10" s="50"/>
      <c r="I10" s="50"/>
    </row>
    <row r="11" spans="1:9" x14ac:dyDescent="0.25">
      <c r="A11" s="145" t="s">
        <v>319</v>
      </c>
      <c r="B11" s="191" t="s">
        <v>337</v>
      </c>
      <c r="C11" s="120"/>
      <c r="D11" s="207">
        <f>-1*'Reduction in Wages Worksheet'!G25</f>
        <v>0</v>
      </c>
      <c r="E11" s="199">
        <f>IF(D14="Yes",0,D11)</f>
        <v>0</v>
      </c>
      <c r="F11" s="50"/>
      <c r="G11" s="50"/>
      <c r="H11" s="50"/>
      <c r="I11" s="50"/>
    </row>
    <row r="12" spans="1:9" x14ac:dyDescent="0.25">
      <c r="A12" s="145"/>
      <c r="B12" s="50" t="s">
        <v>15</v>
      </c>
      <c r="C12" s="207">
        <f>'Reduction in Wages Worksheet'!B28</f>
        <v>0</v>
      </c>
      <c r="D12" s="120"/>
      <c r="E12" s="198"/>
      <c r="F12" s="50"/>
      <c r="G12" s="50"/>
      <c r="H12" s="50"/>
      <c r="I12" s="50"/>
    </row>
    <row r="13" spans="1:9" x14ac:dyDescent="0.25">
      <c r="A13" s="145"/>
      <c r="B13" s="50" t="s">
        <v>16</v>
      </c>
      <c r="C13" s="207">
        <f>'Reduction in Wages Worksheet'!B29</f>
        <v>0</v>
      </c>
      <c r="D13" s="120"/>
      <c r="E13" s="198"/>
      <c r="F13" s="50"/>
      <c r="G13" s="50"/>
      <c r="H13" s="50"/>
      <c r="I13" s="50"/>
    </row>
    <row r="14" spans="1:9" x14ac:dyDescent="0.25">
      <c r="A14" s="145"/>
      <c r="B14" s="50" t="s">
        <v>17</v>
      </c>
      <c r="C14" s="120"/>
      <c r="D14" s="208" t="str">
        <f>IF(C13=C12,"Yes","No")</f>
        <v>Yes</v>
      </c>
      <c r="E14" s="198"/>
      <c r="F14" s="50"/>
      <c r="G14" s="50"/>
      <c r="H14" s="50"/>
      <c r="I14" s="50"/>
    </row>
    <row r="15" spans="1:9" x14ac:dyDescent="0.25">
      <c r="A15" s="145"/>
      <c r="B15" s="53"/>
      <c r="C15" s="120"/>
      <c r="D15" s="83"/>
      <c r="E15" s="198"/>
      <c r="F15" s="50"/>
      <c r="G15" s="50"/>
      <c r="H15" s="50"/>
      <c r="I15" s="50"/>
    </row>
    <row r="16" spans="1:9" s="176" customFormat="1" ht="15.75" thickBot="1" x14ac:dyDescent="0.3">
      <c r="A16" s="145" t="s">
        <v>320</v>
      </c>
      <c r="B16" s="145" t="s">
        <v>323</v>
      </c>
      <c r="C16" s="201"/>
      <c r="D16" s="201"/>
      <c r="E16" s="212">
        <f>SUM(E5:E11)</f>
        <v>0</v>
      </c>
      <c r="F16" s="145"/>
      <c r="G16" s="145"/>
      <c r="H16" s="145"/>
      <c r="I16" s="145"/>
    </row>
    <row r="17" spans="1:9" ht="15.75" thickTop="1" x14ac:dyDescent="0.25">
      <c r="A17" s="145"/>
      <c r="B17" s="50"/>
      <c r="C17" s="120"/>
      <c r="D17" s="120"/>
      <c r="E17" s="195"/>
      <c r="F17" s="50"/>
      <c r="G17" s="50"/>
      <c r="H17" s="50"/>
      <c r="I17" s="50"/>
    </row>
    <row r="18" spans="1:9" x14ac:dyDescent="0.25">
      <c r="A18" s="145" t="s">
        <v>324</v>
      </c>
      <c r="B18" s="50" t="s">
        <v>325</v>
      </c>
      <c r="C18" s="120"/>
      <c r="D18" s="120"/>
      <c r="E18" s="195">
        <f>'8 Week Spend Actuals'!L55</f>
        <v>1</v>
      </c>
      <c r="F18" s="50"/>
      <c r="G18" s="50"/>
      <c r="H18" s="50"/>
      <c r="I18" s="50"/>
    </row>
    <row r="19" spans="1:9" x14ac:dyDescent="0.25">
      <c r="A19" s="145"/>
      <c r="B19" s="50"/>
      <c r="C19" s="120"/>
      <c r="D19" s="120"/>
      <c r="E19" s="195"/>
      <c r="F19" s="50"/>
      <c r="G19" s="50"/>
      <c r="H19" s="50"/>
      <c r="I19" s="50"/>
    </row>
    <row r="20" spans="1:9" x14ac:dyDescent="0.25">
      <c r="A20" s="145"/>
      <c r="B20" s="145" t="s">
        <v>326</v>
      </c>
      <c r="C20" s="120"/>
      <c r="D20" s="120"/>
      <c r="E20" s="195"/>
      <c r="F20" s="50"/>
      <c r="G20" s="50"/>
      <c r="H20" s="50"/>
      <c r="I20" s="50"/>
    </row>
    <row r="21" spans="1:9" x14ac:dyDescent="0.25">
      <c r="A21" s="145"/>
      <c r="B21" s="145"/>
      <c r="C21" s="120"/>
      <c r="D21" s="120"/>
      <c r="E21" s="195"/>
      <c r="F21" s="50"/>
      <c r="G21" s="50"/>
      <c r="H21" s="50"/>
      <c r="I21" s="50"/>
    </row>
    <row r="22" spans="1:9" x14ac:dyDescent="0.25">
      <c r="A22" s="145" t="s">
        <v>327</v>
      </c>
      <c r="B22" s="50" t="s">
        <v>330</v>
      </c>
      <c r="C22" s="120"/>
      <c r="D22" s="120"/>
      <c r="E22" s="195">
        <f>E16*E18</f>
        <v>0</v>
      </c>
      <c r="F22" s="50"/>
      <c r="G22" s="50"/>
      <c r="H22" s="50"/>
      <c r="I22" s="50"/>
    </row>
    <row r="23" spans="1:9" x14ac:dyDescent="0.25">
      <c r="A23" s="145"/>
      <c r="B23" s="50"/>
      <c r="C23" s="120"/>
      <c r="D23" s="120"/>
      <c r="E23" s="195"/>
      <c r="F23" s="50"/>
      <c r="G23" s="50"/>
      <c r="H23" s="50"/>
      <c r="I23" s="50"/>
    </row>
    <row r="24" spans="1:9" x14ac:dyDescent="0.25">
      <c r="A24" s="145" t="s">
        <v>328</v>
      </c>
      <c r="B24" s="50" t="s">
        <v>331</v>
      </c>
      <c r="C24" s="120"/>
      <c r="D24" s="120"/>
      <c r="E24" s="213">
        <f>'Orig Loan Worksheet'!D43</f>
        <v>0</v>
      </c>
      <c r="F24" s="50"/>
      <c r="G24" s="50"/>
      <c r="H24" s="50"/>
      <c r="I24" s="50"/>
    </row>
    <row r="25" spans="1:9" x14ac:dyDescent="0.25">
      <c r="A25" s="145"/>
      <c r="B25" s="50"/>
      <c r="C25" s="120"/>
      <c r="D25" s="120"/>
      <c r="E25" s="195"/>
      <c r="F25" s="50"/>
      <c r="G25" s="50"/>
      <c r="H25" s="50"/>
      <c r="I25" s="50"/>
    </row>
    <row r="26" spans="1:9" x14ac:dyDescent="0.25">
      <c r="A26" s="145" t="s">
        <v>329</v>
      </c>
      <c r="B26" s="50" t="s">
        <v>332</v>
      </c>
      <c r="C26" s="120"/>
      <c r="D26" s="120"/>
      <c r="E26" s="195">
        <f>E5/0.75</f>
        <v>0</v>
      </c>
      <c r="F26" s="50"/>
      <c r="G26" s="50"/>
      <c r="H26" s="50"/>
      <c r="I26" s="50"/>
    </row>
    <row r="27" spans="1:9" x14ac:dyDescent="0.25">
      <c r="A27" s="145"/>
      <c r="B27" s="50"/>
      <c r="C27" s="120"/>
      <c r="D27" s="120"/>
      <c r="E27" s="195"/>
      <c r="F27" s="50"/>
      <c r="G27" s="50"/>
      <c r="H27" s="50"/>
      <c r="I27" s="50"/>
    </row>
    <row r="28" spans="1:9" s="176" customFormat="1" x14ac:dyDescent="0.25">
      <c r="A28" s="145" t="s">
        <v>333</v>
      </c>
      <c r="B28" s="145" t="s">
        <v>341</v>
      </c>
      <c r="C28" s="201"/>
      <c r="D28" s="201"/>
      <c r="E28" s="214">
        <f>MIN(E22:E27)</f>
        <v>0</v>
      </c>
      <c r="F28" s="215">
        <f>IFERROR(E28/E24,0)</f>
        <v>0</v>
      </c>
      <c r="G28" s="139" t="s">
        <v>19</v>
      </c>
      <c r="H28" s="145"/>
      <c r="I28" s="145"/>
    </row>
    <row r="29" spans="1:9" x14ac:dyDescent="0.25">
      <c r="A29" s="145"/>
      <c r="B29" s="50"/>
      <c r="C29" s="120"/>
      <c r="D29" s="120"/>
      <c r="E29" s="195"/>
      <c r="F29" s="50"/>
      <c r="G29" s="50"/>
      <c r="H29" s="50"/>
      <c r="I29" s="50"/>
    </row>
    <row r="30" spans="1:9" x14ac:dyDescent="0.25">
      <c r="A30" s="145"/>
      <c r="B30" s="50" t="s">
        <v>339</v>
      </c>
      <c r="C30" s="120"/>
      <c r="D30" s="120"/>
      <c r="E30" s="194"/>
      <c r="F30" s="50"/>
      <c r="G30" s="50"/>
      <c r="H30" s="50"/>
      <c r="I30" s="50"/>
    </row>
    <row r="31" spans="1:9" x14ac:dyDescent="0.25">
      <c r="A31" s="145"/>
      <c r="B31" s="50"/>
      <c r="C31" s="120"/>
      <c r="D31" s="120"/>
      <c r="E31" s="195"/>
      <c r="F31" s="50"/>
      <c r="G31" s="50"/>
      <c r="H31" s="50"/>
      <c r="I31" s="50"/>
    </row>
    <row r="32" spans="1:9" s="176" customFormat="1" x14ac:dyDescent="0.25">
      <c r="A32" s="145"/>
      <c r="B32" s="145" t="s">
        <v>340</v>
      </c>
      <c r="C32" s="201"/>
      <c r="D32" s="201"/>
      <c r="E32" s="216">
        <f>E24-E28+E30</f>
        <v>0</v>
      </c>
      <c r="F32" s="217">
        <f>IFERROR(E32/E24,0)</f>
        <v>0</v>
      </c>
      <c r="G32" s="138" t="s">
        <v>256</v>
      </c>
      <c r="H32" s="145"/>
      <c r="I32" s="145"/>
    </row>
  </sheetData>
  <sheetProtection algorithmName="SHA-512" hashValue="YpPGKNFliSEN8ciWjk+KzJnPYzvHWX5I39exM6ZfbQgBDyDtxGwKizDzWb4i4pzaT1ieQZWMEO7ppa6VV4O59w==" saltValue="R8bWfUQPq6YldBsv/+xgQg==" spinCount="100000" sheet="1" formatCells="0" formatColumns="0" formatRows="0" insertColumns="0" insertRows="0" insertHyperlinks="0" sort="0" autoFilter="0" pivotTables="0"/>
  <dataValidations disablePrompts="1" count="3">
    <dataValidation type="custom" allowBlank="1" showInputMessage="1" showErrorMessage="1" errorTitle="Exceeds Loan Amount" error="The sum of Cells B4 and B5 cannot exceed the amount of the PPP Loan in Cell B3" sqref="C5" xr:uid="{8CBCBBE6-A630-4080-A0A5-F9010F793A6E}">
      <formula1>SUM(C5:C6)&lt;=#REF!</formula1>
    </dataValidation>
    <dataValidation type="custom" allowBlank="1" showInputMessage="1" showErrorMessage="1" errorTitle="Exceeds Loan Amount" error="The sum of Cells B4 and B5 cannot exceed the amount of the PPP Loan in Cell B3" sqref="C6" xr:uid="{CC9F2A0C-AA97-4783-98FE-3D52DEDB2651}">
      <formula1>SUM(C5:C6)&lt;=#REF!</formula1>
    </dataValidation>
    <dataValidation type="custom" allowBlank="1" showInputMessage="1" showErrorMessage="1" errorTitle="Exceeds Loan Amount" error="The sum of Cells B4 and B5 cannot exceed the amount of the PPP Loan in Cell B3" sqref="C7:C9" xr:uid="{143807BF-EAD2-4F09-BD6B-512619416BFA}">
      <formula1>SUM(C6:C7)&lt;=C5</formula1>
    </dataValidation>
  </dataValidations>
  <pageMargins left="0.7" right="0.7" top="0.75" bottom="0.75" header="0.3" footer="0.3"/>
  <pageSetup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4C754-0C3E-4DDE-9CF1-AF506D325C58}">
  <sheetPr>
    <pageSetUpPr autoPageBreaks="0" fitToPage="1"/>
  </sheetPr>
  <dimension ref="B1:CE372"/>
  <sheetViews>
    <sheetView showGridLines="0" zoomScaleNormal="100" workbookViewId="0">
      <pane ySplit="12" topLeftCell="A13" activePane="bottomLeft" state="frozen"/>
      <selection pane="bottomLeft" activeCell="F1" sqref="F1"/>
    </sheetView>
  </sheetViews>
  <sheetFormatPr defaultRowHeight="15" x14ac:dyDescent="0.25"/>
  <cols>
    <col min="1" max="1" width="3" style="4" customWidth="1"/>
    <col min="2" max="2" width="7.85546875" style="4" customWidth="1"/>
    <col min="3" max="3" width="17.140625" style="4" customWidth="1"/>
    <col min="4" max="4" width="19.140625" style="4" customWidth="1"/>
    <col min="5" max="10" width="17.85546875" style="4" customWidth="1"/>
    <col min="11" max="11" width="20.140625" style="4" customWidth="1"/>
    <col min="12" max="83" width="9.140625" style="130"/>
    <col min="84" max="16384" width="9.140625" style="4"/>
  </cols>
  <sheetData>
    <row r="1" spans="2:11" ht="30" customHeight="1" thickBot="1" x14ac:dyDescent="0.3">
      <c r="B1" s="39" t="s">
        <v>36</v>
      </c>
      <c r="C1" s="39"/>
      <c r="D1" s="39"/>
      <c r="E1" s="39"/>
      <c r="F1" s="129" t="s">
        <v>239</v>
      </c>
      <c r="G1" s="39"/>
      <c r="H1" s="39"/>
      <c r="I1" s="39"/>
      <c r="J1" s="39"/>
      <c r="K1" s="39"/>
    </row>
    <row r="2" spans="2:11" ht="20.100000000000001" customHeight="1" thickTop="1" thickBot="1" x14ac:dyDescent="0.3">
      <c r="C2" s="5" t="s">
        <v>37</v>
      </c>
      <c r="D2" s="5"/>
      <c r="E2" s="5"/>
      <c r="G2" s="5" t="s">
        <v>38</v>
      </c>
      <c r="H2" s="5"/>
      <c r="I2" s="5"/>
    </row>
    <row r="3" spans="2:11" ht="14.25" customHeight="1" x14ac:dyDescent="0.25">
      <c r="C3" s="261" t="s">
        <v>39</v>
      </c>
      <c r="D3" s="261"/>
      <c r="E3" s="244">
        <f>'Calculation Actuals'!E32*1.005</f>
        <v>0</v>
      </c>
      <c r="G3" s="261" t="s">
        <v>40</v>
      </c>
      <c r="H3" s="261"/>
      <c r="I3" s="6" t="str">
        <f>IF(LoanIsGood,-PMT(InterestRate/PaymentsPerYear,ScheduledNumberOfPayments,LoanAmount),"")</f>
        <v/>
      </c>
    </row>
    <row r="4" spans="2:11" x14ac:dyDescent="0.25">
      <c r="C4" s="260" t="s">
        <v>41</v>
      </c>
      <c r="D4" s="260"/>
      <c r="E4" s="128">
        <v>0.01</v>
      </c>
      <c r="G4" s="260" t="s">
        <v>42</v>
      </c>
      <c r="H4" s="260"/>
      <c r="I4" s="7" t="str">
        <f>IF(LoanIsGood,LoanPeriod*PaymentsPerYear,"")</f>
        <v/>
      </c>
    </row>
    <row r="5" spans="2:11" x14ac:dyDescent="0.25">
      <c r="C5" s="260" t="s">
        <v>43</v>
      </c>
      <c r="D5" s="260"/>
      <c r="E5" s="242">
        <v>1.5</v>
      </c>
      <c r="G5" s="260" t="s">
        <v>44</v>
      </c>
      <c r="H5" s="260"/>
      <c r="I5" s="7" t="b">
        <f>ActualNumberOfPayments</f>
        <v>0</v>
      </c>
    </row>
    <row r="6" spans="2:11" x14ac:dyDescent="0.25">
      <c r="C6" s="260" t="s">
        <v>45</v>
      </c>
      <c r="D6" s="260"/>
      <c r="E6" s="243">
        <v>12</v>
      </c>
      <c r="G6" s="260" t="s">
        <v>46</v>
      </c>
      <c r="H6" s="260"/>
      <c r="I6" s="8">
        <f>TotalEarlyPayments</f>
        <v>0</v>
      </c>
    </row>
    <row r="7" spans="2:11" x14ac:dyDescent="0.25">
      <c r="C7" s="260" t="s">
        <v>252</v>
      </c>
      <c r="D7" s="260"/>
      <c r="E7" s="127">
        <v>44013</v>
      </c>
      <c r="G7" s="260" t="s">
        <v>47</v>
      </c>
      <c r="H7" s="260"/>
      <c r="I7" s="8">
        <f>TotalInterest</f>
        <v>0</v>
      </c>
    </row>
    <row r="9" spans="2:11" x14ac:dyDescent="0.25">
      <c r="C9" s="260" t="s">
        <v>251</v>
      </c>
      <c r="D9" s="260"/>
      <c r="E9" s="126">
        <v>0</v>
      </c>
      <c r="G9" s="9" t="s">
        <v>48</v>
      </c>
      <c r="H9" s="262"/>
      <c r="I9" s="262"/>
    </row>
    <row r="10" spans="2:11" x14ac:dyDescent="0.25">
      <c r="C10" s="146" t="str">
        <f>Instructions!B9</f>
        <v>This workbook contains formulas based on PPP Loan Forgiveness Application. It is current thru 5/18/20.</v>
      </c>
    </row>
    <row r="11" spans="2:11" x14ac:dyDescent="0.25">
      <c r="C11" s="245" t="s">
        <v>356</v>
      </c>
    </row>
    <row r="12" spans="2:11" ht="35.1" customHeight="1" x14ac:dyDescent="0.25">
      <c r="B12" s="10" t="s">
        <v>49</v>
      </c>
      <c r="C12" s="10" t="s">
        <v>50</v>
      </c>
      <c r="D12" s="11" t="s">
        <v>51</v>
      </c>
      <c r="E12" s="11" t="s">
        <v>52</v>
      </c>
      <c r="F12" s="11" t="s">
        <v>53</v>
      </c>
      <c r="G12" s="11" t="s">
        <v>54</v>
      </c>
      <c r="H12" s="11" t="s">
        <v>55</v>
      </c>
      <c r="I12" s="11" t="s">
        <v>56</v>
      </c>
      <c r="J12" s="11" t="s">
        <v>57</v>
      </c>
      <c r="K12" s="11" t="s">
        <v>58</v>
      </c>
    </row>
    <row r="13" spans="2:11" x14ac:dyDescent="0.25">
      <c r="B13" s="12" t="str">
        <f>IF(LoanIsGood,IF(ROW()-ROW(PaymentSchedule3[[#Headers],[PMT NO]])&gt;ScheduledNumberOfPayments,"",ROW()-ROW(PaymentSchedule3[[#Headers],[PMT NO]])),"")</f>
        <v/>
      </c>
      <c r="C13" s="13" t="str">
        <f>IF(PaymentSchedule3[[#This Row],[PMT NO]]&lt;&gt;"",EOMONTH(LoanStartDate,ROW(PaymentSchedule3[[#This Row],[PMT NO]])-ROW(PaymentSchedule3[[#Headers],[PMT NO]])-2)+DAY(LoanStartDate),"")</f>
        <v/>
      </c>
      <c r="D13" s="14" t="str">
        <f>IF(PaymentSchedule3[[#This Row],[PMT NO]]&lt;&gt;"",IF(ROW()-ROW(PaymentSchedule3[[#Headers],[BEGINNING BALANCE]])=1,LoanAmount,INDEX(PaymentSchedule3[ENDING BALANCE],ROW()-ROW(PaymentSchedule3[[#Headers],[BEGINNING BALANCE]])-1)),"")</f>
        <v/>
      </c>
      <c r="E13" s="14" t="str">
        <f>IF(PaymentSchedule3[[#This Row],[PMT NO]]&lt;&gt;"",ScheduledPayment,"")</f>
        <v/>
      </c>
      <c r="F1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3" s="14" t="str">
        <f>IF(PaymentSchedule3[[#This Row],[PMT NO]]&lt;&gt;"",PaymentSchedule3[[#This Row],[TOTAL PAYMENT]]-PaymentSchedule3[[#This Row],[INTEREST]],"")</f>
        <v/>
      </c>
      <c r="I13" s="14" t="str">
        <f>IF(PaymentSchedule3[[#This Row],[PMT NO]]&lt;&gt;"",PaymentSchedule3[[#This Row],[BEGINNING BALANCE]]*(InterestRate/PaymentsPerYear),"")</f>
        <v/>
      </c>
      <c r="J13" s="14" t="str">
        <f>IF(PaymentSchedule3[[#This Row],[PMT NO]]&lt;&gt;"",IF(PaymentSchedule3[[#This Row],[SCHEDULED PAYMENT]]+PaymentSchedule3[[#This Row],[EXTRA PAYMENT]]&lt;=PaymentSchedule3[[#This Row],[BEGINNING BALANCE]],PaymentSchedule3[[#This Row],[BEGINNING BALANCE]]-PaymentSchedule3[[#This Row],[PRINCIPAL]],0),"")</f>
        <v/>
      </c>
      <c r="K13" s="14" t="str">
        <f>IF(PaymentSchedule3[[#This Row],[PMT NO]]&lt;&gt;"",SUM(INDEX(PaymentSchedule3[INTEREST],1,1):PaymentSchedule3[[#This Row],[INTEREST]]),"")</f>
        <v/>
      </c>
    </row>
    <row r="14" spans="2:11" x14ac:dyDescent="0.25">
      <c r="B14" s="12" t="str">
        <f>IF(LoanIsGood,IF(ROW()-ROW(PaymentSchedule3[[#Headers],[PMT NO]])&gt;ScheduledNumberOfPayments,"",ROW()-ROW(PaymentSchedule3[[#Headers],[PMT NO]])),"")</f>
        <v/>
      </c>
      <c r="C14" s="13" t="str">
        <f>IF(PaymentSchedule3[[#This Row],[PMT NO]]&lt;&gt;"",EOMONTH(LoanStartDate,ROW(PaymentSchedule3[[#This Row],[PMT NO]])-ROW(PaymentSchedule3[[#Headers],[PMT NO]])-2)+DAY(LoanStartDate),"")</f>
        <v/>
      </c>
      <c r="D14" s="14" t="str">
        <f>IF(PaymentSchedule3[[#This Row],[PMT NO]]&lt;&gt;"",IF(ROW()-ROW(PaymentSchedule3[[#Headers],[BEGINNING BALANCE]])=1,LoanAmount,INDEX(PaymentSchedule3[ENDING BALANCE],ROW()-ROW(PaymentSchedule3[[#Headers],[BEGINNING BALANCE]])-1)),"")</f>
        <v/>
      </c>
      <c r="E14" s="14" t="str">
        <f>IF(PaymentSchedule3[[#This Row],[PMT NO]]&lt;&gt;"",ScheduledPayment,"")</f>
        <v/>
      </c>
      <c r="F1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4" s="14" t="str">
        <f>IF(PaymentSchedule3[[#This Row],[PMT NO]]&lt;&gt;"",PaymentSchedule3[[#This Row],[TOTAL PAYMENT]]-PaymentSchedule3[[#This Row],[INTEREST]],"")</f>
        <v/>
      </c>
      <c r="I14" s="14" t="str">
        <f>IF(PaymentSchedule3[[#This Row],[PMT NO]]&lt;&gt;"",PaymentSchedule3[[#This Row],[BEGINNING BALANCE]]*(InterestRate/PaymentsPerYear),"")</f>
        <v/>
      </c>
      <c r="J14" s="14" t="str">
        <f>IF(PaymentSchedule3[[#This Row],[PMT NO]]&lt;&gt;"",IF(PaymentSchedule3[[#This Row],[SCHEDULED PAYMENT]]+PaymentSchedule3[[#This Row],[EXTRA PAYMENT]]&lt;=PaymentSchedule3[[#This Row],[BEGINNING BALANCE]],PaymentSchedule3[[#This Row],[BEGINNING BALANCE]]-PaymentSchedule3[[#This Row],[PRINCIPAL]],0),"")</f>
        <v/>
      </c>
      <c r="K14" s="14" t="str">
        <f>IF(PaymentSchedule3[[#This Row],[PMT NO]]&lt;&gt;"",SUM(INDEX(PaymentSchedule3[INTEREST],1,1):PaymentSchedule3[[#This Row],[INTEREST]]),"")</f>
        <v/>
      </c>
    </row>
    <row r="15" spans="2:11" x14ac:dyDescent="0.25">
      <c r="B15" s="12" t="str">
        <f>IF(LoanIsGood,IF(ROW()-ROW(PaymentSchedule3[[#Headers],[PMT NO]])&gt;ScheduledNumberOfPayments,"",ROW()-ROW(PaymentSchedule3[[#Headers],[PMT NO]])),"")</f>
        <v/>
      </c>
      <c r="C15" s="13" t="str">
        <f>IF(PaymentSchedule3[[#This Row],[PMT NO]]&lt;&gt;"",EOMONTH(LoanStartDate,ROW(PaymentSchedule3[[#This Row],[PMT NO]])-ROW(PaymentSchedule3[[#Headers],[PMT NO]])-2)+DAY(LoanStartDate),"")</f>
        <v/>
      </c>
      <c r="D15" s="14" t="str">
        <f>IF(PaymentSchedule3[[#This Row],[PMT NO]]&lt;&gt;"",IF(ROW()-ROW(PaymentSchedule3[[#Headers],[BEGINNING BALANCE]])=1,LoanAmount,INDEX(PaymentSchedule3[ENDING BALANCE],ROW()-ROW(PaymentSchedule3[[#Headers],[BEGINNING BALANCE]])-1)),"")</f>
        <v/>
      </c>
      <c r="E15" s="14" t="str">
        <f>IF(PaymentSchedule3[[#This Row],[PMT NO]]&lt;&gt;"",ScheduledPayment,"")</f>
        <v/>
      </c>
      <c r="F1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5" s="14" t="str">
        <f>IF(PaymentSchedule3[[#This Row],[PMT NO]]&lt;&gt;"",PaymentSchedule3[[#This Row],[TOTAL PAYMENT]]-PaymentSchedule3[[#This Row],[INTEREST]],"")</f>
        <v/>
      </c>
      <c r="I15" s="14" t="str">
        <f>IF(PaymentSchedule3[[#This Row],[PMT NO]]&lt;&gt;"",PaymentSchedule3[[#This Row],[BEGINNING BALANCE]]*(InterestRate/PaymentsPerYear),"")</f>
        <v/>
      </c>
      <c r="J15" s="14" t="str">
        <f>IF(PaymentSchedule3[[#This Row],[PMT NO]]&lt;&gt;"",IF(PaymentSchedule3[[#This Row],[SCHEDULED PAYMENT]]+PaymentSchedule3[[#This Row],[EXTRA PAYMENT]]&lt;=PaymentSchedule3[[#This Row],[BEGINNING BALANCE]],PaymentSchedule3[[#This Row],[BEGINNING BALANCE]]-PaymentSchedule3[[#This Row],[PRINCIPAL]],0),"")</f>
        <v/>
      </c>
      <c r="K15" s="14" t="str">
        <f>IF(PaymentSchedule3[[#This Row],[PMT NO]]&lt;&gt;"",SUM(INDEX(PaymentSchedule3[INTEREST],1,1):PaymentSchedule3[[#This Row],[INTEREST]]),"")</f>
        <v/>
      </c>
    </row>
    <row r="16" spans="2:11" x14ac:dyDescent="0.25">
      <c r="B16" s="12" t="str">
        <f>IF(LoanIsGood,IF(ROW()-ROW(PaymentSchedule3[[#Headers],[PMT NO]])&gt;ScheduledNumberOfPayments,"",ROW()-ROW(PaymentSchedule3[[#Headers],[PMT NO]])),"")</f>
        <v/>
      </c>
      <c r="C16" s="13" t="str">
        <f>IF(PaymentSchedule3[[#This Row],[PMT NO]]&lt;&gt;"",EOMONTH(LoanStartDate,ROW(PaymentSchedule3[[#This Row],[PMT NO]])-ROW(PaymentSchedule3[[#Headers],[PMT NO]])-2)+DAY(LoanStartDate),"")</f>
        <v/>
      </c>
      <c r="D16" s="14" t="str">
        <f>IF(PaymentSchedule3[[#This Row],[PMT NO]]&lt;&gt;"",IF(ROW()-ROW(PaymentSchedule3[[#Headers],[BEGINNING BALANCE]])=1,LoanAmount,INDEX(PaymentSchedule3[ENDING BALANCE],ROW()-ROW(PaymentSchedule3[[#Headers],[BEGINNING BALANCE]])-1)),"")</f>
        <v/>
      </c>
      <c r="E16" s="14" t="str">
        <f>IF(PaymentSchedule3[[#This Row],[PMT NO]]&lt;&gt;"",ScheduledPayment,"")</f>
        <v/>
      </c>
      <c r="F1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6" s="14" t="str">
        <f>IF(PaymentSchedule3[[#This Row],[PMT NO]]&lt;&gt;"",PaymentSchedule3[[#This Row],[TOTAL PAYMENT]]-PaymentSchedule3[[#This Row],[INTEREST]],"")</f>
        <v/>
      </c>
      <c r="I16" s="14" t="str">
        <f>IF(PaymentSchedule3[[#This Row],[PMT NO]]&lt;&gt;"",PaymentSchedule3[[#This Row],[BEGINNING BALANCE]]*(InterestRate/PaymentsPerYear),"")</f>
        <v/>
      </c>
      <c r="J16" s="14" t="str">
        <f>IF(PaymentSchedule3[[#This Row],[PMT NO]]&lt;&gt;"",IF(PaymentSchedule3[[#This Row],[SCHEDULED PAYMENT]]+PaymentSchedule3[[#This Row],[EXTRA PAYMENT]]&lt;=PaymentSchedule3[[#This Row],[BEGINNING BALANCE]],PaymentSchedule3[[#This Row],[BEGINNING BALANCE]]-PaymentSchedule3[[#This Row],[PRINCIPAL]],0),"")</f>
        <v/>
      </c>
      <c r="K16" s="14" t="str">
        <f>IF(PaymentSchedule3[[#This Row],[PMT NO]]&lt;&gt;"",SUM(INDEX(PaymentSchedule3[INTEREST],1,1):PaymentSchedule3[[#This Row],[INTEREST]]),"")</f>
        <v/>
      </c>
    </row>
    <row r="17" spans="2:11" x14ac:dyDescent="0.25">
      <c r="B17" s="12" t="str">
        <f>IF(LoanIsGood,IF(ROW()-ROW(PaymentSchedule3[[#Headers],[PMT NO]])&gt;ScheduledNumberOfPayments,"",ROW()-ROW(PaymentSchedule3[[#Headers],[PMT NO]])),"")</f>
        <v/>
      </c>
      <c r="C17" s="13" t="str">
        <f>IF(PaymentSchedule3[[#This Row],[PMT NO]]&lt;&gt;"",EOMONTH(LoanStartDate,ROW(PaymentSchedule3[[#This Row],[PMT NO]])-ROW(PaymentSchedule3[[#Headers],[PMT NO]])-2)+DAY(LoanStartDate),"")</f>
        <v/>
      </c>
      <c r="D17" s="14" t="str">
        <f>IF(PaymentSchedule3[[#This Row],[PMT NO]]&lt;&gt;"",IF(ROW()-ROW(PaymentSchedule3[[#Headers],[BEGINNING BALANCE]])=1,LoanAmount,INDEX(PaymentSchedule3[ENDING BALANCE],ROW()-ROW(PaymentSchedule3[[#Headers],[BEGINNING BALANCE]])-1)),"")</f>
        <v/>
      </c>
      <c r="E17" s="14" t="str">
        <f>IF(PaymentSchedule3[[#This Row],[PMT NO]]&lt;&gt;"",ScheduledPayment,"")</f>
        <v/>
      </c>
      <c r="F1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7" s="14" t="str">
        <f>IF(PaymentSchedule3[[#This Row],[PMT NO]]&lt;&gt;"",PaymentSchedule3[[#This Row],[TOTAL PAYMENT]]-PaymentSchedule3[[#This Row],[INTEREST]],"")</f>
        <v/>
      </c>
      <c r="I17" s="14" t="str">
        <f>IF(PaymentSchedule3[[#This Row],[PMT NO]]&lt;&gt;"",PaymentSchedule3[[#This Row],[BEGINNING BALANCE]]*(InterestRate/PaymentsPerYear),"")</f>
        <v/>
      </c>
      <c r="J17" s="14" t="str">
        <f>IF(PaymentSchedule3[[#This Row],[PMT NO]]&lt;&gt;"",IF(PaymentSchedule3[[#This Row],[SCHEDULED PAYMENT]]+PaymentSchedule3[[#This Row],[EXTRA PAYMENT]]&lt;=PaymentSchedule3[[#This Row],[BEGINNING BALANCE]],PaymentSchedule3[[#This Row],[BEGINNING BALANCE]]-PaymentSchedule3[[#This Row],[PRINCIPAL]],0),"")</f>
        <v/>
      </c>
      <c r="K17" s="14" t="str">
        <f>IF(PaymentSchedule3[[#This Row],[PMT NO]]&lt;&gt;"",SUM(INDEX(PaymentSchedule3[INTEREST],1,1):PaymentSchedule3[[#This Row],[INTEREST]]),"")</f>
        <v/>
      </c>
    </row>
    <row r="18" spans="2:11" x14ac:dyDescent="0.25">
      <c r="B18" s="12" t="str">
        <f>IF(LoanIsGood,IF(ROW()-ROW(PaymentSchedule3[[#Headers],[PMT NO]])&gt;ScheduledNumberOfPayments,"",ROW()-ROW(PaymentSchedule3[[#Headers],[PMT NO]])),"")</f>
        <v/>
      </c>
      <c r="C18" s="13" t="str">
        <f>IF(PaymentSchedule3[[#This Row],[PMT NO]]&lt;&gt;"",EOMONTH(LoanStartDate,ROW(PaymentSchedule3[[#This Row],[PMT NO]])-ROW(PaymentSchedule3[[#Headers],[PMT NO]])-2)+DAY(LoanStartDate),"")</f>
        <v/>
      </c>
      <c r="D18" s="14" t="str">
        <f>IF(PaymentSchedule3[[#This Row],[PMT NO]]&lt;&gt;"",IF(ROW()-ROW(PaymentSchedule3[[#Headers],[BEGINNING BALANCE]])=1,LoanAmount,INDEX(PaymentSchedule3[ENDING BALANCE],ROW()-ROW(PaymentSchedule3[[#Headers],[BEGINNING BALANCE]])-1)),"")</f>
        <v/>
      </c>
      <c r="E18" s="14" t="str">
        <f>IF(PaymentSchedule3[[#This Row],[PMT NO]]&lt;&gt;"",ScheduledPayment,"")</f>
        <v/>
      </c>
      <c r="F1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8" s="14" t="str">
        <f>IF(PaymentSchedule3[[#This Row],[PMT NO]]&lt;&gt;"",PaymentSchedule3[[#This Row],[TOTAL PAYMENT]]-PaymentSchedule3[[#This Row],[INTEREST]],"")</f>
        <v/>
      </c>
      <c r="I18" s="14" t="str">
        <f>IF(PaymentSchedule3[[#This Row],[PMT NO]]&lt;&gt;"",PaymentSchedule3[[#This Row],[BEGINNING BALANCE]]*(InterestRate/PaymentsPerYear),"")</f>
        <v/>
      </c>
      <c r="J18" s="14" t="str">
        <f>IF(PaymentSchedule3[[#This Row],[PMT NO]]&lt;&gt;"",IF(PaymentSchedule3[[#This Row],[SCHEDULED PAYMENT]]+PaymentSchedule3[[#This Row],[EXTRA PAYMENT]]&lt;=PaymentSchedule3[[#This Row],[BEGINNING BALANCE]],PaymentSchedule3[[#This Row],[BEGINNING BALANCE]]-PaymentSchedule3[[#This Row],[PRINCIPAL]],0),"")</f>
        <v/>
      </c>
      <c r="K18" s="14" t="str">
        <f>IF(PaymentSchedule3[[#This Row],[PMT NO]]&lt;&gt;"",SUM(INDEX(PaymentSchedule3[INTEREST],1,1):PaymentSchedule3[[#This Row],[INTEREST]]),"")</f>
        <v/>
      </c>
    </row>
    <row r="19" spans="2:11" x14ac:dyDescent="0.25">
      <c r="B19" s="12" t="str">
        <f>IF(LoanIsGood,IF(ROW()-ROW(PaymentSchedule3[[#Headers],[PMT NO]])&gt;ScheduledNumberOfPayments,"",ROW()-ROW(PaymentSchedule3[[#Headers],[PMT NO]])),"")</f>
        <v/>
      </c>
      <c r="C19" s="13" t="str">
        <f>IF(PaymentSchedule3[[#This Row],[PMT NO]]&lt;&gt;"",EOMONTH(LoanStartDate,ROW(PaymentSchedule3[[#This Row],[PMT NO]])-ROW(PaymentSchedule3[[#Headers],[PMT NO]])-2)+DAY(LoanStartDate),"")</f>
        <v/>
      </c>
      <c r="D19" s="14" t="str">
        <f>IF(PaymentSchedule3[[#This Row],[PMT NO]]&lt;&gt;"",IF(ROW()-ROW(PaymentSchedule3[[#Headers],[BEGINNING BALANCE]])=1,LoanAmount,INDEX(PaymentSchedule3[ENDING BALANCE],ROW()-ROW(PaymentSchedule3[[#Headers],[BEGINNING BALANCE]])-1)),"")</f>
        <v/>
      </c>
      <c r="E19" s="14" t="str">
        <f>IF(PaymentSchedule3[[#This Row],[PMT NO]]&lt;&gt;"",ScheduledPayment,"")</f>
        <v/>
      </c>
      <c r="F1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9" s="14" t="str">
        <f>IF(PaymentSchedule3[[#This Row],[PMT NO]]&lt;&gt;"",PaymentSchedule3[[#This Row],[TOTAL PAYMENT]]-PaymentSchedule3[[#This Row],[INTEREST]],"")</f>
        <v/>
      </c>
      <c r="I19" s="14" t="str">
        <f>IF(PaymentSchedule3[[#This Row],[PMT NO]]&lt;&gt;"",PaymentSchedule3[[#This Row],[BEGINNING BALANCE]]*(InterestRate/PaymentsPerYear),"")</f>
        <v/>
      </c>
      <c r="J19" s="14" t="str">
        <f>IF(PaymentSchedule3[[#This Row],[PMT NO]]&lt;&gt;"",IF(PaymentSchedule3[[#This Row],[SCHEDULED PAYMENT]]+PaymentSchedule3[[#This Row],[EXTRA PAYMENT]]&lt;=PaymentSchedule3[[#This Row],[BEGINNING BALANCE]],PaymentSchedule3[[#This Row],[BEGINNING BALANCE]]-PaymentSchedule3[[#This Row],[PRINCIPAL]],0),"")</f>
        <v/>
      </c>
      <c r="K19" s="14" t="str">
        <f>IF(PaymentSchedule3[[#This Row],[PMT NO]]&lt;&gt;"",SUM(INDEX(PaymentSchedule3[INTEREST],1,1):PaymentSchedule3[[#This Row],[INTEREST]]),"")</f>
        <v/>
      </c>
    </row>
    <row r="20" spans="2:11" x14ac:dyDescent="0.25">
      <c r="B20" s="12" t="str">
        <f>IF(LoanIsGood,IF(ROW()-ROW(PaymentSchedule3[[#Headers],[PMT NO]])&gt;ScheduledNumberOfPayments,"",ROW()-ROW(PaymentSchedule3[[#Headers],[PMT NO]])),"")</f>
        <v/>
      </c>
      <c r="C20" s="13" t="str">
        <f>IF(PaymentSchedule3[[#This Row],[PMT NO]]&lt;&gt;"",EOMONTH(LoanStartDate,ROW(PaymentSchedule3[[#This Row],[PMT NO]])-ROW(PaymentSchedule3[[#Headers],[PMT NO]])-2)+DAY(LoanStartDate),"")</f>
        <v/>
      </c>
      <c r="D20" s="14" t="str">
        <f>IF(PaymentSchedule3[[#This Row],[PMT NO]]&lt;&gt;"",IF(ROW()-ROW(PaymentSchedule3[[#Headers],[BEGINNING BALANCE]])=1,LoanAmount,INDEX(PaymentSchedule3[ENDING BALANCE],ROW()-ROW(PaymentSchedule3[[#Headers],[BEGINNING BALANCE]])-1)),"")</f>
        <v/>
      </c>
      <c r="E20" s="14" t="str">
        <f>IF(PaymentSchedule3[[#This Row],[PMT NO]]&lt;&gt;"",ScheduledPayment,"")</f>
        <v/>
      </c>
      <c r="F2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0" s="14" t="str">
        <f>IF(PaymentSchedule3[[#This Row],[PMT NO]]&lt;&gt;"",PaymentSchedule3[[#This Row],[TOTAL PAYMENT]]-PaymentSchedule3[[#This Row],[INTEREST]],"")</f>
        <v/>
      </c>
      <c r="I20" s="14" t="str">
        <f>IF(PaymentSchedule3[[#This Row],[PMT NO]]&lt;&gt;"",PaymentSchedule3[[#This Row],[BEGINNING BALANCE]]*(InterestRate/PaymentsPerYear),"")</f>
        <v/>
      </c>
      <c r="J20" s="14" t="str">
        <f>IF(PaymentSchedule3[[#This Row],[PMT NO]]&lt;&gt;"",IF(PaymentSchedule3[[#This Row],[SCHEDULED PAYMENT]]+PaymentSchedule3[[#This Row],[EXTRA PAYMENT]]&lt;=PaymentSchedule3[[#This Row],[BEGINNING BALANCE]],PaymentSchedule3[[#This Row],[BEGINNING BALANCE]]-PaymentSchedule3[[#This Row],[PRINCIPAL]],0),"")</f>
        <v/>
      </c>
      <c r="K20" s="14" t="str">
        <f>IF(PaymentSchedule3[[#This Row],[PMT NO]]&lt;&gt;"",SUM(INDEX(PaymentSchedule3[INTEREST],1,1):PaymentSchedule3[[#This Row],[INTEREST]]),"")</f>
        <v/>
      </c>
    </row>
    <row r="21" spans="2:11" x14ac:dyDescent="0.25">
      <c r="B21" s="12" t="str">
        <f>IF(LoanIsGood,IF(ROW()-ROW(PaymentSchedule3[[#Headers],[PMT NO]])&gt;ScheduledNumberOfPayments,"",ROW()-ROW(PaymentSchedule3[[#Headers],[PMT NO]])),"")</f>
        <v/>
      </c>
      <c r="C21" s="13" t="str">
        <f>IF(PaymentSchedule3[[#This Row],[PMT NO]]&lt;&gt;"",EOMONTH(LoanStartDate,ROW(PaymentSchedule3[[#This Row],[PMT NO]])-ROW(PaymentSchedule3[[#Headers],[PMT NO]])-2)+DAY(LoanStartDate),"")</f>
        <v/>
      </c>
      <c r="D21" s="14" t="str">
        <f>IF(PaymentSchedule3[[#This Row],[PMT NO]]&lt;&gt;"",IF(ROW()-ROW(PaymentSchedule3[[#Headers],[BEGINNING BALANCE]])=1,LoanAmount,INDEX(PaymentSchedule3[ENDING BALANCE],ROW()-ROW(PaymentSchedule3[[#Headers],[BEGINNING BALANCE]])-1)),"")</f>
        <v/>
      </c>
      <c r="E21" s="14" t="str">
        <f>IF(PaymentSchedule3[[#This Row],[PMT NO]]&lt;&gt;"",ScheduledPayment,"")</f>
        <v/>
      </c>
      <c r="F2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1" s="14" t="str">
        <f>IF(PaymentSchedule3[[#This Row],[PMT NO]]&lt;&gt;"",PaymentSchedule3[[#This Row],[TOTAL PAYMENT]]-PaymentSchedule3[[#This Row],[INTEREST]],"")</f>
        <v/>
      </c>
      <c r="I21" s="14" t="str">
        <f>IF(PaymentSchedule3[[#This Row],[PMT NO]]&lt;&gt;"",PaymentSchedule3[[#This Row],[BEGINNING BALANCE]]*(InterestRate/PaymentsPerYear),"")</f>
        <v/>
      </c>
      <c r="J21" s="14" t="str">
        <f>IF(PaymentSchedule3[[#This Row],[PMT NO]]&lt;&gt;"",IF(PaymentSchedule3[[#This Row],[SCHEDULED PAYMENT]]+PaymentSchedule3[[#This Row],[EXTRA PAYMENT]]&lt;=PaymentSchedule3[[#This Row],[BEGINNING BALANCE]],PaymentSchedule3[[#This Row],[BEGINNING BALANCE]]-PaymentSchedule3[[#This Row],[PRINCIPAL]],0),"")</f>
        <v/>
      </c>
      <c r="K21" s="14" t="str">
        <f>IF(PaymentSchedule3[[#This Row],[PMT NO]]&lt;&gt;"",SUM(INDEX(PaymentSchedule3[INTEREST],1,1):PaymentSchedule3[[#This Row],[INTEREST]]),"")</f>
        <v/>
      </c>
    </row>
    <row r="22" spans="2:11" x14ac:dyDescent="0.25">
      <c r="B22" s="12" t="str">
        <f>IF(LoanIsGood,IF(ROW()-ROW(PaymentSchedule3[[#Headers],[PMT NO]])&gt;ScheduledNumberOfPayments,"",ROW()-ROW(PaymentSchedule3[[#Headers],[PMT NO]])),"")</f>
        <v/>
      </c>
      <c r="C22" s="13" t="str">
        <f>IF(PaymentSchedule3[[#This Row],[PMT NO]]&lt;&gt;"",EOMONTH(LoanStartDate,ROW(PaymentSchedule3[[#This Row],[PMT NO]])-ROW(PaymentSchedule3[[#Headers],[PMT NO]])-2)+DAY(LoanStartDate),"")</f>
        <v/>
      </c>
      <c r="D22" s="14" t="str">
        <f>IF(PaymentSchedule3[[#This Row],[PMT NO]]&lt;&gt;"",IF(ROW()-ROW(PaymentSchedule3[[#Headers],[BEGINNING BALANCE]])=1,LoanAmount,INDEX(PaymentSchedule3[ENDING BALANCE],ROW()-ROW(PaymentSchedule3[[#Headers],[BEGINNING BALANCE]])-1)),"")</f>
        <v/>
      </c>
      <c r="E22" s="14" t="str">
        <f>IF(PaymentSchedule3[[#This Row],[PMT NO]]&lt;&gt;"",ScheduledPayment,"")</f>
        <v/>
      </c>
      <c r="F2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2" s="14" t="str">
        <f>IF(PaymentSchedule3[[#This Row],[PMT NO]]&lt;&gt;"",PaymentSchedule3[[#This Row],[TOTAL PAYMENT]]-PaymentSchedule3[[#This Row],[INTEREST]],"")</f>
        <v/>
      </c>
      <c r="I22" s="14" t="str">
        <f>IF(PaymentSchedule3[[#This Row],[PMT NO]]&lt;&gt;"",PaymentSchedule3[[#This Row],[BEGINNING BALANCE]]*(InterestRate/PaymentsPerYear),"")</f>
        <v/>
      </c>
      <c r="J22" s="14" t="str">
        <f>IF(PaymentSchedule3[[#This Row],[PMT NO]]&lt;&gt;"",IF(PaymentSchedule3[[#This Row],[SCHEDULED PAYMENT]]+PaymentSchedule3[[#This Row],[EXTRA PAYMENT]]&lt;=PaymentSchedule3[[#This Row],[BEGINNING BALANCE]],PaymentSchedule3[[#This Row],[BEGINNING BALANCE]]-PaymentSchedule3[[#This Row],[PRINCIPAL]],0),"")</f>
        <v/>
      </c>
      <c r="K22" s="14" t="str">
        <f>IF(PaymentSchedule3[[#This Row],[PMT NO]]&lt;&gt;"",SUM(INDEX(PaymentSchedule3[INTEREST],1,1):PaymentSchedule3[[#This Row],[INTEREST]]),"")</f>
        <v/>
      </c>
    </row>
    <row r="23" spans="2:11" x14ac:dyDescent="0.25">
      <c r="B23" s="12" t="str">
        <f>IF(LoanIsGood,IF(ROW()-ROW(PaymentSchedule3[[#Headers],[PMT NO]])&gt;ScheduledNumberOfPayments,"",ROW()-ROW(PaymentSchedule3[[#Headers],[PMT NO]])),"")</f>
        <v/>
      </c>
      <c r="C23" s="13" t="str">
        <f>IF(PaymentSchedule3[[#This Row],[PMT NO]]&lt;&gt;"",EOMONTH(LoanStartDate,ROW(PaymentSchedule3[[#This Row],[PMT NO]])-ROW(PaymentSchedule3[[#Headers],[PMT NO]])-2)+DAY(LoanStartDate),"")</f>
        <v/>
      </c>
      <c r="D23" s="14" t="str">
        <f>IF(PaymentSchedule3[[#This Row],[PMT NO]]&lt;&gt;"",IF(ROW()-ROW(PaymentSchedule3[[#Headers],[BEGINNING BALANCE]])=1,LoanAmount,INDEX(PaymentSchedule3[ENDING BALANCE],ROW()-ROW(PaymentSchedule3[[#Headers],[BEGINNING BALANCE]])-1)),"")</f>
        <v/>
      </c>
      <c r="E23" s="14" t="str">
        <f>IF(PaymentSchedule3[[#This Row],[PMT NO]]&lt;&gt;"",ScheduledPayment,"")</f>
        <v/>
      </c>
      <c r="F2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3" s="14" t="str">
        <f>IF(PaymentSchedule3[[#This Row],[PMT NO]]&lt;&gt;"",PaymentSchedule3[[#This Row],[TOTAL PAYMENT]]-PaymentSchedule3[[#This Row],[INTEREST]],"")</f>
        <v/>
      </c>
      <c r="I23" s="14" t="str">
        <f>IF(PaymentSchedule3[[#This Row],[PMT NO]]&lt;&gt;"",PaymentSchedule3[[#This Row],[BEGINNING BALANCE]]*(InterestRate/PaymentsPerYear),"")</f>
        <v/>
      </c>
      <c r="J23" s="14" t="str">
        <f>IF(PaymentSchedule3[[#This Row],[PMT NO]]&lt;&gt;"",IF(PaymentSchedule3[[#This Row],[SCHEDULED PAYMENT]]+PaymentSchedule3[[#This Row],[EXTRA PAYMENT]]&lt;=PaymentSchedule3[[#This Row],[BEGINNING BALANCE]],PaymentSchedule3[[#This Row],[BEGINNING BALANCE]]-PaymentSchedule3[[#This Row],[PRINCIPAL]],0),"")</f>
        <v/>
      </c>
      <c r="K23" s="14" t="str">
        <f>IF(PaymentSchedule3[[#This Row],[PMT NO]]&lt;&gt;"",SUM(INDEX(PaymentSchedule3[INTEREST],1,1):PaymentSchedule3[[#This Row],[INTEREST]]),"")</f>
        <v/>
      </c>
    </row>
    <row r="24" spans="2:11" x14ac:dyDescent="0.25">
      <c r="B24" s="12" t="str">
        <f>IF(LoanIsGood,IF(ROW()-ROW(PaymentSchedule3[[#Headers],[PMT NO]])&gt;ScheduledNumberOfPayments,"",ROW()-ROW(PaymentSchedule3[[#Headers],[PMT NO]])),"")</f>
        <v/>
      </c>
      <c r="C24" s="13" t="str">
        <f>IF(PaymentSchedule3[[#This Row],[PMT NO]]&lt;&gt;"",EOMONTH(LoanStartDate,ROW(PaymentSchedule3[[#This Row],[PMT NO]])-ROW(PaymentSchedule3[[#Headers],[PMT NO]])-2)+DAY(LoanStartDate),"")</f>
        <v/>
      </c>
      <c r="D24" s="14" t="str">
        <f>IF(PaymentSchedule3[[#This Row],[PMT NO]]&lt;&gt;"",IF(ROW()-ROW(PaymentSchedule3[[#Headers],[BEGINNING BALANCE]])=1,LoanAmount,INDEX(PaymentSchedule3[ENDING BALANCE],ROW()-ROW(PaymentSchedule3[[#Headers],[BEGINNING BALANCE]])-1)),"")</f>
        <v/>
      </c>
      <c r="E24" s="14" t="str">
        <f>IF(PaymentSchedule3[[#This Row],[PMT NO]]&lt;&gt;"",ScheduledPayment,"")</f>
        <v/>
      </c>
      <c r="F2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4" s="14" t="str">
        <f>IF(PaymentSchedule3[[#This Row],[PMT NO]]&lt;&gt;"",PaymentSchedule3[[#This Row],[TOTAL PAYMENT]]-PaymentSchedule3[[#This Row],[INTEREST]],"")</f>
        <v/>
      </c>
      <c r="I24" s="14" t="str">
        <f>IF(PaymentSchedule3[[#This Row],[PMT NO]]&lt;&gt;"",PaymentSchedule3[[#This Row],[BEGINNING BALANCE]]*(InterestRate/PaymentsPerYear),"")</f>
        <v/>
      </c>
      <c r="J24" s="14" t="str">
        <f>IF(PaymentSchedule3[[#This Row],[PMT NO]]&lt;&gt;"",IF(PaymentSchedule3[[#This Row],[SCHEDULED PAYMENT]]+PaymentSchedule3[[#This Row],[EXTRA PAYMENT]]&lt;=PaymentSchedule3[[#This Row],[BEGINNING BALANCE]],PaymentSchedule3[[#This Row],[BEGINNING BALANCE]]-PaymentSchedule3[[#This Row],[PRINCIPAL]],0),"")</f>
        <v/>
      </c>
      <c r="K24" s="14" t="str">
        <f>IF(PaymentSchedule3[[#This Row],[PMT NO]]&lt;&gt;"",SUM(INDEX(PaymentSchedule3[INTEREST],1,1):PaymentSchedule3[[#This Row],[INTEREST]]),"")</f>
        <v/>
      </c>
    </row>
    <row r="25" spans="2:11" x14ac:dyDescent="0.25">
      <c r="B25" s="12" t="str">
        <f>IF(LoanIsGood,IF(ROW()-ROW(PaymentSchedule3[[#Headers],[PMT NO]])&gt;ScheduledNumberOfPayments,"",ROW()-ROW(PaymentSchedule3[[#Headers],[PMT NO]])),"")</f>
        <v/>
      </c>
      <c r="C25" s="13" t="str">
        <f>IF(PaymentSchedule3[[#This Row],[PMT NO]]&lt;&gt;"",EOMONTH(LoanStartDate,ROW(PaymentSchedule3[[#This Row],[PMT NO]])-ROW(PaymentSchedule3[[#Headers],[PMT NO]])-2)+DAY(LoanStartDate),"")</f>
        <v/>
      </c>
      <c r="D25" s="14" t="str">
        <f>IF(PaymentSchedule3[[#This Row],[PMT NO]]&lt;&gt;"",IF(ROW()-ROW(PaymentSchedule3[[#Headers],[BEGINNING BALANCE]])=1,LoanAmount,INDEX(PaymentSchedule3[ENDING BALANCE],ROW()-ROW(PaymentSchedule3[[#Headers],[BEGINNING BALANCE]])-1)),"")</f>
        <v/>
      </c>
      <c r="E25" s="14" t="str">
        <f>IF(PaymentSchedule3[[#This Row],[PMT NO]]&lt;&gt;"",ScheduledPayment,"")</f>
        <v/>
      </c>
      <c r="F2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5" s="14" t="str">
        <f>IF(PaymentSchedule3[[#This Row],[PMT NO]]&lt;&gt;"",PaymentSchedule3[[#This Row],[TOTAL PAYMENT]]-PaymentSchedule3[[#This Row],[INTEREST]],"")</f>
        <v/>
      </c>
      <c r="I25" s="14" t="str">
        <f>IF(PaymentSchedule3[[#This Row],[PMT NO]]&lt;&gt;"",PaymentSchedule3[[#This Row],[BEGINNING BALANCE]]*(InterestRate/PaymentsPerYear),"")</f>
        <v/>
      </c>
      <c r="J25" s="14" t="str">
        <f>IF(PaymentSchedule3[[#This Row],[PMT NO]]&lt;&gt;"",IF(PaymentSchedule3[[#This Row],[SCHEDULED PAYMENT]]+PaymentSchedule3[[#This Row],[EXTRA PAYMENT]]&lt;=PaymentSchedule3[[#This Row],[BEGINNING BALANCE]],PaymentSchedule3[[#This Row],[BEGINNING BALANCE]]-PaymentSchedule3[[#This Row],[PRINCIPAL]],0),"")</f>
        <v/>
      </c>
      <c r="K25" s="14" t="str">
        <f>IF(PaymentSchedule3[[#This Row],[PMT NO]]&lt;&gt;"",SUM(INDEX(PaymentSchedule3[INTEREST],1,1):PaymentSchedule3[[#This Row],[INTEREST]]),"")</f>
        <v/>
      </c>
    </row>
    <row r="26" spans="2:11" x14ac:dyDescent="0.25">
      <c r="B26" s="12" t="str">
        <f>IF(LoanIsGood,IF(ROW()-ROW(PaymentSchedule3[[#Headers],[PMT NO]])&gt;ScheduledNumberOfPayments,"",ROW()-ROW(PaymentSchedule3[[#Headers],[PMT NO]])),"")</f>
        <v/>
      </c>
      <c r="C26" s="13" t="str">
        <f>IF(PaymentSchedule3[[#This Row],[PMT NO]]&lt;&gt;"",EOMONTH(LoanStartDate,ROW(PaymentSchedule3[[#This Row],[PMT NO]])-ROW(PaymentSchedule3[[#Headers],[PMT NO]])-2)+DAY(LoanStartDate),"")</f>
        <v/>
      </c>
      <c r="D26" s="14" t="str">
        <f>IF(PaymentSchedule3[[#This Row],[PMT NO]]&lt;&gt;"",IF(ROW()-ROW(PaymentSchedule3[[#Headers],[BEGINNING BALANCE]])=1,LoanAmount,INDEX(PaymentSchedule3[ENDING BALANCE],ROW()-ROW(PaymentSchedule3[[#Headers],[BEGINNING BALANCE]])-1)),"")</f>
        <v/>
      </c>
      <c r="E26" s="14" t="str">
        <f>IF(PaymentSchedule3[[#This Row],[PMT NO]]&lt;&gt;"",ScheduledPayment,"")</f>
        <v/>
      </c>
      <c r="F2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6" s="14" t="str">
        <f>IF(PaymentSchedule3[[#This Row],[PMT NO]]&lt;&gt;"",PaymentSchedule3[[#This Row],[TOTAL PAYMENT]]-PaymentSchedule3[[#This Row],[INTEREST]],"")</f>
        <v/>
      </c>
      <c r="I26" s="14" t="str">
        <f>IF(PaymentSchedule3[[#This Row],[PMT NO]]&lt;&gt;"",PaymentSchedule3[[#This Row],[BEGINNING BALANCE]]*(InterestRate/PaymentsPerYear),"")</f>
        <v/>
      </c>
      <c r="J26" s="14" t="str">
        <f>IF(PaymentSchedule3[[#This Row],[PMT NO]]&lt;&gt;"",IF(PaymentSchedule3[[#This Row],[SCHEDULED PAYMENT]]+PaymentSchedule3[[#This Row],[EXTRA PAYMENT]]&lt;=PaymentSchedule3[[#This Row],[BEGINNING BALANCE]],PaymentSchedule3[[#This Row],[BEGINNING BALANCE]]-PaymentSchedule3[[#This Row],[PRINCIPAL]],0),"")</f>
        <v/>
      </c>
      <c r="K26" s="14" t="str">
        <f>IF(PaymentSchedule3[[#This Row],[PMT NO]]&lt;&gt;"",SUM(INDEX(PaymentSchedule3[INTEREST],1,1):PaymentSchedule3[[#This Row],[INTEREST]]),"")</f>
        <v/>
      </c>
    </row>
    <row r="27" spans="2:11" x14ac:dyDescent="0.25">
      <c r="B27" s="12" t="str">
        <f>IF(LoanIsGood,IF(ROW()-ROW(PaymentSchedule3[[#Headers],[PMT NO]])&gt;ScheduledNumberOfPayments,"",ROW()-ROW(PaymentSchedule3[[#Headers],[PMT NO]])),"")</f>
        <v/>
      </c>
      <c r="C27" s="13" t="str">
        <f>IF(PaymentSchedule3[[#This Row],[PMT NO]]&lt;&gt;"",EOMONTH(LoanStartDate,ROW(PaymentSchedule3[[#This Row],[PMT NO]])-ROW(PaymentSchedule3[[#Headers],[PMT NO]])-2)+DAY(LoanStartDate),"")</f>
        <v/>
      </c>
      <c r="D27" s="14" t="str">
        <f>IF(PaymentSchedule3[[#This Row],[PMT NO]]&lt;&gt;"",IF(ROW()-ROW(PaymentSchedule3[[#Headers],[BEGINNING BALANCE]])=1,LoanAmount,INDEX(PaymentSchedule3[ENDING BALANCE],ROW()-ROW(PaymentSchedule3[[#Headers],[BEGINNING BALANCE]])-1)),"")</f>
        <v/>
      </c>
      <c r="E27" s="14" t="str">
        <f>IF(PaymentSchedule3[[#This Row],[PMT NO]]&lt;&gt;"",ScheduledPayment,"")</f>
        <v/>
      </c>
      <c r="F2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7" s="14" t="str">
        <f>IF(PaymentSchedule3[[#This Row],[PMT NO]]&lt;&gt;"",PaymentSchedule3[[#This Row],[TOTAL PAYMENT]]-PaymentSchedule3[[#This Row],[INTEREST]],"")</f>
        <v/>
      </c>
      <c r="I27" s="14" t="str">
        <f>IF(PaymentSchedule3[[#This Row],[PMT NO]]&lt;&gt;"",PaymentSchedule3[[#This Row],[BEGINNING BALANCE]]*(InterestRate/PaymentsPerYear),"")</f>
        <v/>
      </c>
      <c r="J27" s="14" t="str">
        <f>IF(PaymentSchedule3[[#This Row],[PMT NO]]&lt;&gt;"",IF(PaymentSchedule3[[#This Row],[SCHEDULED PAYMENT]]+PaymentSchedule3[[#This Row],[EXTRA PAYMENT]]&lt;=PaymentSchedule3[[#This Row],[BEGINNING BALANCE]],PaymentSchedule3[[#This Row],[BEGINNING BALANCE]]-PaymentSchedule3[[#This Row],[PRINCIPAL]],0),"")</f>
        <v/>
      </c>
      <c r="K27" s="14" t="str">
        <f>IF(PaymentSchedule3[[#This Row],[PMT NO]]&lt;&gt;"",SUM(INDEX(PaymentSchedule3[INTEREST],1,1):PaymentSchedule3[[#This Row],[INTEREST]]),"")</f>
        <v/>
      </c>
    </row>
    <row r="28" spans="2:11" x14ac:dyDescent="0.25">
      <c r="B28" s="12" t="str">
        <f>IF(LoanIsGood,IF(ROW()-ROW(PaymentSchedule3[[#Headers],[PMT NO]])&gt;ScheduledNumberOfPayments,"",ROW()-ROW(PaymentSchedule3[[#Headers],[PMT NO]])),"")</f>
        <v/>
      </c>
      <c r="C28" s="13" t="str">
        <f>IF(PaymentSchedule3[[#This Row],[PMT NO]]&lt;&gt;"",EOMONTH(LoanStartDate,ROW(PaymentSchedule3[[#This Row],[PMT NO]])-ROW(PaymentSchedule3[[#Headers],[PMT NO]])-2)+DAY(LoanStartDate),"")</f>
        <v/>
      </c>
      <c r="D28" s="14" t="str">
        <f>IF(PaymentSchedule3[[#This Row],[PMT NO]]&lt;&gt;"",IF(ROW()-ROW(PaymentSchedule3[[#Headers],[BEGINNING BALANCE]])=1,LoanAmount,INDEX(PaymentSchedule3[ENDING BALANCE],ROW()-ROW(PaymentSchedule3[[#Headers],[BEGINNING BALANCE]])-1)),"")</f>
        <v/>
      </c>
      <c r="E28" s="14" t="str">
        <f>IF(PaymentSchedule3[[#This Row],[PMT NO]]&lt;&gt;"",ScheduledPayment,"")</f>
        <v/>
      </c>
      <c r="F2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8" s="14" t="str">
        <f>IF(PaymentSchedule3[[#This Row],[PMT NO]]&lt;&gt;"",PaymentSchedule3[[#This Row],[TOTAL PAYMENT]]-PaymentSchedule3[[#This Row],[INTEREST]],"")</f>
        <v/>
      </c>
      <c r="I28" s="14" t="str">
        <f>IF(PaymentSchedule3[[#This Row],[PMT NO]]&lt;&gt;"",PaymentSchedule3[[#This Row],[BEGINNING BALANCE]]*(InterestRate/PaymentsPerYear),"")</f>
        <v/>
      </c>
      <c r="J28" s="14" t="str">
        <f>IF(PaymentSchedule3[[#This Row],[PMT NO]]&lt;&gt;"",IF(PaymentSchedule3[[#This Row],[SCHEDULED PAYMENT]]+PaymentSchedule3[[#This Row],[EXTRA PAYMENT]]&lt;=PaymentSchedule3[[#This Row],[BEGINNING BALANCE]],PaymentSchedule3[[#This Row],[BEGINNING BALANCE]]-PaymentSchedule3[[#This Row],[PRINCIPAL]],0),"")</f>
        <v/>
      </c>
      <c r="K28" s="14" t="str">
        <f>IF(PaymentSchedule3[[#This Row],[PMT NO]]&lt;&gt;"",SUM(INDEX(PaymentSchedule3[INTEREST],1,1):PaymentSchedule3[[#This Row],[INTEREST]]),"")</f>
        <v/>
      </c>
    </row>
    <row r="29" spans="2:11" x14ac:dyDescent="0.25">
      <c r="B29" s="12" t="str">
        <f>IF(LoanIsGood,IF(ROW()-ROW(PaymentSchedule3[[#Headers],[PMT NO]])&gt;ScheduledNumberOfPayments,"",ROW()-ROW(PaymentSchedule3[[#Headers],[PMT NO]])),"")</f>
        <v/>
      </c>
      <c r="C29" s="13" t="str">
        <f>IF(PaymentSchedule3[[#This Row],[PMT NO]]&lt;&gt;"",EOMONTH(LoanStartDate,ROW(PaymentSchedule3[[#This Row],[PMT NO]])-ROW(PaymentSchedule3[[#Headers],[PMT NO]])-2)+DAY(LoanStartDate),"")</f>
        <v/>
      </c>
      <c r="D29" s="14" t="str">
        <f>IF(PaymentSchedule3[[#This Row],[PMT NO]]&lt;&gt;"",IF(ROW()-ROW(PaymentSchedule3[[#Headers],[BEGINNING BALANCE]])=1,LoanAmount,INDEX(PaymentSchedule3[ENDING BALANCE],ROW()-ROW(PaymentSchedule3[[#Headers],[BEGINNING BALANCE]])-1)),"")</f>
        <v/>
      </c>
      <c r="E29" s="14" t="str">
        <f>IF(PaymentSchedule3[[#This Row],[PMT NO]]&lt;&gt;"",ScheduledPayment,"")</f>
        <v/>
      </c>
      <c r="F2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9" s="14" t="str">
        <f>IF(PaymentSchedule3[[#This Row],[PMT NO]]&lt;&gt;"",PaymentSchedule3[[#This Row],[TOTAL PAYMENT]]-PaymentSchedule3[[#This Row],[INTEREST]],"")</f>
        <v/>
      </c>
      <c r="I29" s="14" t="str">
        <f>IF(PaymentSchedule3[[#This Row],[PMT NO]]&lt;&gt;"",PaymentSchedule3[[#This Row],[BEGINNING BALANCE]]*(InterestRate/PaymentsPerYear),"")</f>
        <v/>
      </c>
      <c r="J29" s="14" t="str">
        <f>IF(PaymentSchedule3[[#This Row],[PMT NO]]&lt;&gt;"",IF(PaymentSchedule3[[#This Row],[SCHEDULED PAYMENT]]+PaymentSchedule3[[#This Row],[EXTRA PAYMENT]]&lt;=PaymentSchedule3[[#This Row],[BEGINNING BALANCE]],PaymentSchedule3[[#This Row],[BEGINNING BALANCE]]-PaymentSchedule3[[#This Row],[PRINCIPAL]],0),"")</f>
        <v/>
      </c>
      <c r="K29" s="14" t="str">
        <f>IF(PaymentSchedule3[[#This Row],[PMT NO]]&lt;&gt;"",SUM(INDEX(PaymentSchedule3[INTEREST],1,1):PaymentSchedule3[[#This Row],[INTEREST]]),"")</f>
        <v/>
      </c>
    </row>
    <row r="30" spans="2:11" x14ac:dyDescent="0.25">
      <c r="B30" s="12" t="str">
        <f>IF(LoanIsGood,IF(ROW()-ROW(PaymentSchedule3[[#Headers],[PMT NO]])&gt;ScheduledNumberOfPayments,"",ROW()-ROW(PaymentSchedule3[[#Headers],[PMT NO]])),"")</f>
        <v/>
      </c>
      <c r="C30" s="13" t="str">
        <f>IF(PaymentSchedule3[[#This Row],[PMT NO]]&lt;&gt;"",EOMONTH(LoanStartDate,ROW(PaymentSchedule3[[#This Row],[PMT NO]])-ROW(PaymentSchedule3[[#Headers],[PMT NO]])-2)+DAY(LoanStartDate),"")</f>
        <v/>
      </c>
      <c r="D30" s="14" t="str">
        <f>IF(PaymentSchedule3[[#This Row],[PMT NO]]&lt;&gt;"",IF(ROW()-ROW(PaymentSchedule3[[#Headers],[BEGINNING BALANCE]])=1,LoanAmount,INDEX(PaymentSchedule3[ENDING BALANCE],ROW()-ROW(PaymentSchedule3[[#Headers],[BEGINNING BALANCE]])-1)),"")</f>
        <v/>
      </c>
      <c r="E30" s="14" t="str">
        <f>IF(PaymentSchedule3[[#This Row],[PMT NO]]&lt;&gt;"",ScheduledPayment,"")</f>
        <v/>
      </c>
      <c r="F3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0" s="14" t="str">
        <f>IF(PaymentSchedule3[[#This Row],[PMT NO]]&lt;&gt;"",PaymentSchedule3[[#This Row],[TOTAL PAYMENT]]-PaymentSchedule3[[#This Row],[INTEREST]],"")</f>
        <v/>
      </c>
      <c r="I30" s="14" t="str">
        <f>IF(PaymentSchedule3[[#This Row],[PMT NO]]&lt;&gt;"",PaymentSchedule3[[#This Row],[BEGINNING BALANCE]]*(InterestRate/PaymentsPerYear),"")</f>
        <v/>
      </c>
      <c r="J30" s="14" t="str">
        <f>IF(PaymentSchedule3[[#This Row],[PMT NO]]&lt;&gt;"",IF(PaymentSchedule3[[#This Row],[SCHEDULED PAYMENT]]+PaymentSchedule3[[#This Row],[EXTRA PAYMENT]]&lt;=PaymentSchedule3[[#This Row],[BEGINNING BALANCE]],PaymentSchedule3[[#This Row],[BEGINNING BALANCE]]-PaymentSchedule3[[#This Row],[PRINCIPAL]],0),"")</f>
        <v/>
      </c>
      <c r="K30" s="14" t="str">
        <f>IF(PaymentSchedule3[[#This Row],[PMT NO]]&lt;&gt;"",SUM(INDEX(PaymentSchedule3[INTEREST],1,1):PaymentSchedule3[[#This Row],[INTEREST]]),"")</f>
        <v/>
      </c>
    </row>
    <row r="31" spans="2:11" x14ac:dyDescent="0.25">
      <c r="B31" s="12" t="str">
        <f>IF(LoanIsGood,IF(ROW()-ROW(PaymentSchedule3[[#Headers],[PMT NO]])&gt;ScheduledNumberOfPayments,"",ROW()-ROW(PaymentSchedule3[[#Headers],[PMT NO]])),"")</f>
        <v/>
      </c>
      <c r="C31" s="13" t="str">
        <f>IF(PaymentSchedule3[[#This Row],[PMT NO]]&lt;&gt;"",EOMONTH(LoanStartDate,ROW(PaymentSchedule3[[#This Row],[PMT NO]])-ROW(PaymentSchedule3[[#Headers],[PMT NO]])-2)+DAY(LoanStartDate),"")</f>
        <v/>
      </c>
      <c r="D31" s="14" t="str">
        <f>IF(PaymentSchedule3[[#This Row],[PMT NO]]&lt;&gt;"",IF(ROW()-ROW(PaymentSchedule3[[#Headers],[BEGINNING BALANCE]])=1,LoanAmount,INDEX(PaymentSchedule3[ENDING BALANCE],ROW()-ROW(PaymentSchedule3[[#Headers],[BEGINNING BALANCE]])-1)),"")</f>
        <v/>
      </c>
      <c r="E31" s="14" t="str">
        <f>IF(PaymentSchedule3[[#This Row],[PMT NO]]&lt;&gt;"",ScheduledPayment,"")</f>
        <v/>
      </c>
      <c r="F3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1" s="14" t="str">
        <f>IF(PaymentSchedule3[[#This Row],[PMT NO]]&lt;&gt;"",PaymentSchedule3[[#This Row],[TOTAL PAYMENT]]-PaymentSchedule3[[#This Row],[INTEREST]],"")</f>
        <v/>
      </c>
      <c r="I31" s="14" t="str">
        <f>IF(PaymentSchedule3[[#This Row],[PMT NO]]&lt;&gt;"",PaymentSchedule3[[#This Row],[BEGINNING BALANCE]]*(InterestRate/PaymentsPerYear),"")</f>
        <v/>
      </c>
      <c r="J31" s="14" t="str">
        <f>IF(PaymentSchedule3[[#This Row],[PMT NO]]&lt;&gt;"",IF(PaymentSchedule3[[#This Row],[SCHEDULED PAYMENT]]+PaymentSchedule3[[#This Row],[EXTRA PAYMENT]]&lt;=PaymentSchedule3[[#This Row],[BEGINNING BALANCE]],PaymentSchedule3[[#This Row],[BEGINNING BALANCE]]-PaymentSchedule3[[#This Row],[PRINCIPAL]],0),"")</f>
        <v/>
      </c>
      <c r="K31" s="14" t="str">
        <f>IF(PaymentSchedule3[[#This Row],[PMT NO]]&lt;&gt;"",SUM(INDEX(PaymentSchedule3[INTEREST],1,1):PaymentSchedule3[[#This Row],[INTEREST]]),"")</f>
        <v/>
      </c>
    </row>
    <row r="32" spans="2:11" x14ac:dyDescent="0.25">
      <c r="B32" s="12" t="str">
        <f>IF(LoanIsGood,IF(ROW()-ROW(PaymentSchedule3[[#Headers],[PMT NO]])&gt;ScheduledNumberOfPayments,"",ROW()-ROW(PaymentSchedule3[[#Headers],[PMT NO]])),"")</f>
        <v/>
      </c>
      <c r="C32" s="13" t="str">
        <f>IF(PaymentSchedule3[[#This Row],[PMT NO]]&lt;&gt;"",EOMONTH(LoanStartDate,ROW(PaymentSchedule3[[#This Row],[PMT NO]])-ROW(PaymentSchedule3[[#Headers],[PMT NO]])-2)+DAY(LoanStartDate),"")</f>
        <v/>
      </c>
      <c r="D32" s="14" t="str">
        <f>IF(PaymentSchedule3[[#This Row],[PMT NO]]&lt;&gt;"",IF(ROW()-ROW(PaymentSchedule3[[#Headers],[BEGINNING BALANCE]])=1,LoanAmount,INDEX(PaymentSchedule3[ENDING BALANCE],ROW()-ROW(PaymentSchedule3[[#Headers],[BEGINNING BALANCE]])-1)),"")</f>
        <v/>
      </c>
      <c r="E32" s="14" t="str">
        <f>IF(PaymentSchedule3[[#This Row],[PMT NO]]&lt;&gt;"",ScheduledPayment,"")</f>
        <v/>
      </c>
      <c r="F3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2" s="14" t="str">
        <f>IF(PaymentSchedule3[[#This Row],[PMT NO]]&lt;&gt;"",PaymentSchedule3[[#This Row],[TOTAL PAYMENT]]-PaymentSchedule3[[#This Row],[INTEREST]],"")</f>
        <v/>
      </c>
      <c r="I32" s="14" t="str">
        <f>IF(PaymentSchedule3[[#This Row],[PMT NO]]&lt;&gt;"",PaymentSchedule3[[#This Row],[BEGINNING BALANCE]]*(InterestRate/PaymentsPerYear),"")</f>
        <v/>
      </c>
      <c r="J32" s="14" t="str">
        <f>IF(PaymentSchedule3[[#This Row],[PMT NO]]&lt;&gt;"",IF(PaymentSchedule3[[#This Row],[SCHEDULED PAYMENT]]+PaymentSchedule3[[#This Row],[EXTRA PAYMENT]]&lt;=PaymentSchedule3[[#This Row],[BEGINNING BALANCE]],PaymentSchedule3[[#This Row],[BEGINNING BALANCE]]-PaymentSchedule3[[#This Row],[PRINCIPAL]],0),"")</f>
        <v/>
      </c>
      <c r="K32" s="14" t="str">
        <f>IF(PaymentSchedule3[[#This Row],[PMT NO]]&lt;&gt;"",SUM(INDEX(PaymentSchedule3[INTEREST],1,1):PaymentSchedule3[[#This Row],[INTEREST]]),"")</f>
        <v/>
      </c>
    </row>
    <row r="33" spans="2:11" x14ac:dyDescent="0.25">
      <c r="B33" s="12" t="str">
        <f>IF(LoanIsGood,IF(ROW()-ROW(PaymentSchedule3[[#Headers],[PMT NO]])&gt;ScheduledNumberOfPayments,"",ROW()-ROW(PaymentSchedule3[[#Headers],[PMT NO]])),"")</f>
        <v/>
      </c>
      <c r="C33" s="13" t="str">
        <f>IF(PaymentSchedule3[[#This Row],[PMT NO]]&lt;&gt;"",EOMONTH(LoanStartDate,ROW(PaymentSchedule3[[#This Row],[PMT NO]])-ROW(PaymentSchedule3[[#Headers],[PMT NO]])-2)+DAY(LoanStartDate),"")</f>
        <v/>
      </c>
      <c r="D33" s="14" t="str">
        <f>IF(PaymentSchedule3[[#This Row],[PMT NO]]&lt;&gt;"",IF(ROW()-ROW(PaymentSchedule3[[#Headers],[BEGINNING BALANCE]])=1,LoanAmount,INDEX(PaymentSchedule3[ENDING BALANCE],ROW()-ROW(PaymentSchedule3[[#Headers],[BEGINNING BALANCE]])-1)),"")</f>
        <v/>
      </c>
      <c r="E33" s="14" t="str">
        <f>IF(PaymentSchedule3[[#This Row],[PMT NO]]&lt;&gt;"",ScheduledPayment,"")</f>
        <v/>
      </c>
      <c r="F3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3" s="14" t="str">
        <f>IF(PaymentSchedule3[[#This Row],[PMT NO]]&lt;&gt;"",PaymentSchedule3[[#This Row],[TOTAL PAYMENT]]-PaymentSchedule3[[#This Row],[INTEREST]],"")</f>
        <v/>
      </c>
      <c r="I33" s="14" t="str">
        <f>IF(PaymentSchedule3[[#This Row],[PMT NO]]&lt;&gt;"",PaymentSchedule3[[#This Row],[BEGINNING BALANCE]]*(InterestRate/PaymentsPerYear),"")</f>
        <v/>
      </c>
      <c r="J33" s="14" t="str">
        <f>IF(PaymentSchedule3[[#This Row],[PMT NO]]&lt;&gt;"",IF(PaymentSchedule3[[#This Row],[SCHEDULED PAYMENT]]+PaymentSchedule3[[#This Row],[EXTRA PAYMENT]]&lt;=PaymentSchedule3[[#This Row],[BEGINNING BALANCE]],PaymentSchedule3[[#This Row],[BEGINNING BALANCE]]-PaymentSchedule3[[#This Row],[PRINCIPAL]],0),"")</f>
        <v/>
      </c>
      <c r="K33" s="14" t="str">
        <f>IF(PaymentSchedule3[[#This Row],[PMT NO]]&lt;&gt;"",SUM(INDEX(PaymentSchedule3[INTEREST],1,1):PaymentSchedule3[[#This Row],[INTEREST]]),"")</f>
        <v/>
      </c>
    </row>
    <row r="34" spans="2:11" x14ac:dyDescent="0.25">
      <c r="B34" s="12" t="str">
        <f>IF(LoanIsGood,IF(ROW()-ROW(PaymentSchedule3[[#Headers],[PMT NO]])&gt;ScheduledNumberOfPayments,"",ROW()-ROW(PaymentSchedule3[[#Headers],[PMT NO]])),"")</f>
        <v/>
      </c>
      <c r="C34" s="13" t="str">
        <f>IF(PaymentSchedule3[[#This Row],[PMT NO]]&lt;&gt;"",EOMONTH(LoanStartDate,ROW(PaymentSchedule3[[#This Row],[PMT NO]])-ROW(PaymentSchedule3[[#Headers],[PMT NO]])-2)+DAY(LoanStartDate),"")</f>
        <v/>
      </c>
      <c r="D34" s="14" t="str">
        <f>IF(PaymentSchedule3[[#This Row],[PMT NO]]&lt;&gt;"",IF(ROW()-ROW(PaymentSchedule3[[#Headers],[BEGINNING BALANCE]])=1,LoanAmount,INDEX(PaymentSchedule3[ENDING BALANCE],ROW()-ROW(PaymentSchedule3[[#Headers],[BEGINNING BALANCE]])-1)),"")</f>
        <v/>
      </c>
      <c r="E34" s="14" t="str">
        <f>IF(PaymentSchedule3[[#This Row],[PMT NO]]&lt;&gt;"",ScheduledPayment,"")</f>
        <v/>
      </c>
      <c r="F3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4" s="14" t="str">
        <f>IF(PaymentSchedule3[[#This Row],[PMT NO]]&lt;&gt;"",PaymentSchedule3[[#This Row],[TOTAL PAYMENT]]-PaymentSchedule3[[#This Row],[INTEREST]],"")</f>
        <v/>
      </c>
      <c r="I34" s="14" t="str">
        <f>IF(PaymentSchedule3[[#This Row],[PMT NO]]&lt;&gt;"",PaymentSchedule3[[#This Row],[BEGINNING BALANCE]]*(InterestRate/PaymentsPerYear),"")</f>
        <v/>
      </c>
      <c r="J34" s="14" t="str">
        <f>IF(PaymentSchedule3[[#This Row],[PMT NO]]&lt;&gt;"",IF(PaymentSchedule3[[#This Row],[SCHEDULED PAYMENT]]+PaymentSchedule3[[#This Row],[EXTRA PAYMENT]]&lt;=PaymentSchedule3[[#This Row],[BEGINNING BALANCE]],PaymentSchedule3[[#This Row],[BEGINNING BALANCE]]-PaymentSchedule3[[#This Row],[PRINCIPAL]],0),"")</f>
        <v/>
      </c>
      <c r="K34" s="14" t="str">
        <f>IF(PaymentSchedule3[[#This Row],[PMT NO]]&lt;&gt;"",SUM(INDEX(PaymentSchedule3[INTEREST],1,1):PaymentSchedule3[[#This Row],[INTEREST]]),"")</f>
        <v/>
      </c>
    </row>
    <row r="35" spans="2:11" x14ac:dyDescent="0.25">
      <c r="B35" s="12" t="str">
        <f>IF(LoanIsGood,IF(ROW()-ROW(PaymentSchedule3[[#Headers],[PMT NO]])&gt;ScheduledNumberOfPayments,"",ROW()-ROW(PaymentSchedule3[[#Headers],[PMT NO]])),"")</f>
        <v/>
      </c>
      <c r="C35" s="13" t="str">
        <f>IF(PaymentSchedule3[[#This Row],[PMT NO]]&lt;&gt;"",EOMONTH(LoanStartDate,ROW(PaymentSchedule3[[#This Row],[PMT NO]])-ROW(PaymentSchedule3[[#Headers],[PMT NO]])-2)+DAY(LoanStartDate),"")</f>
        <v/>
      </c>
      <c r="D35" s="14" t="str">
        <f>IF(PaymentSchedule3[[#This Row],[PMT NO]]&lt;&gt;"",IF(ROW()-ROW(PaymentSchedule3[[#Headers],[BEGINNING BALANCE]])=1,LoanAmount,INDEX(PaymentSchedule3[ENDING BALANCE],ROW()-ROW(PaymentSchedule3[[#Headers],[BEGINNING BALANCE]])-1)),"")</f>
        <v/>
      </c>
      <c r="E35" s="14" t="str">
        <f>IF(PaymentSchedule3[[#This Row],[PMT NO]]&lt;&gt;"",ScheduledPayment,"")</f>
        <v/>
      </c>
      <c r="F3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5" s="14" t="str">
        <f>IF(PaymentSchedule3[[#This Row],[PMT NO]]&lt;&gt;"",PaymentSchedule3[[#This Row],[TOTAL PAYMENT]]-PaymentSchedule3[[#This Row],[INTEREST]],"")</f>
        <v/>
      </c>
      <c r="I35" s="14" t="str">
        <f>IF(PaymentSchedule3[[#This Row],[PMT NO]]&lt;&gt;"",PaymentSchedule3[[#This Row],[BEGINNING BALANCE]]*(InterestRate/PaymentsPerYear),"")</f>
        <v/>
      </c>
      <c r="J35" s="14" t="str">
        <f>IF(PaymentSchedule3[[#This Row],[PMT NO]]&lt;&gt;"",IF(PaymentSchedule3[[#This Row],[SCHEDULED PAYMENT]]+PaymentSchedule3[[#This Row],[EXTRA PAYMENT]]&lt;=PaymentSchedule3[[#This Row],[BEGINNING BALANCE]],PaymentSchedule3[[#This Row],[BEGINNING BALANCE]]-PaymentSchedule3[[#This Row],[PRINCIPAL]],0),"")</f>
        <v/>
      </c>
      <c r="K35" s="14" t="str">
        <f>IF(PaymentSchedule3[[#This Row],[PMT NO]]&lt;&gt;"",SUM(INDEX(PaymentSchedule3[INTEREST],1,1):PaymentSchedule3[[#This Row],[INTEREST]]),"")</f>
        <v/>
      </c>
    </row>
    <row r="36" spans="2:11" x14ac:dyDescent="0.25">
      <c r="B36" s="12" t="str">
        <f>IF(LoanIsGood,IF(ROW()-ROW(PaymentSchedule3[[#Headers],[PMT NO]])&gt;ScheduledNumberOfPayments,"",ROW()-ROW(PaymentSchedule3[[#Headers],[PMT NO]])),"")</f>
        <v/>
      </c>
      <c r="C36" s="13" t="str">
        <f>IF(PaymentSchedule3[[#This Row],[PMT NO]]&lt;&gt;"",EOMONTH(LoanStartDate,ROW(PaymentSchedule3[[#This Row],[PMT NO]])-ROW(PaymentSchedule3[[#Headers],[PMT NO]])-2)+DAY(LoanStartDate),"")</f>
        <v/>
      </c>
      <c r="D36" s="14" t="str">
        <f>IF(PaymentSchedule3[[#This Row],[PMT NO]]&lt;&gt;"",IF(ROW()-ROW(PaymentSchedule3[[#Headers],[BEGINNING BALANCE]])=1,LoanAmount,INDEX(PaymentSchedule3[ENDING BALANCE],ROW()-ROW(PaymentSchedule3[[#Headers],[BEGINNING BALANCE]])-1)),"")</f>
        <v/>
      </c>
      <c r="E36" s="14" t="str">
        <f>IF(PaymentSchedule3[[#This Row],[PMT NO]]&lt;&gt;"",ScheduledPayment,"")</f>
        <v/>
      </c>
      <c r="F3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6" s="14" t="str">
        <f>IF(PaymentSchedule3[[#This Row],[PMT NO]]&lt;&gt;"",PaymentSchedule3[[#This Row],[TOTAL PAYMENT]]-PaymentSchedule3[[#This Row],[INTEREST]],"")</f>
        <v/>
      </c>
      <c r="I36" s="14" t="str">
        <f>IF(PaymentSchedule3[[#This Row],[PMT NO]]&lt;&gt;"",PaymentSchedule3[[#This Row],[BEGINNING BALANCE]]*(InterestRate/PaymentsPerYear),"")</f>
        <v/>
      </c>
      <c r="J36" s="14" t="str">
        <f>IF(PaymentSchedule3[[#This Row],[PMT NO]]&lt;&gt;"",IF(PaymentSchedule3[[#This Row],[SCHEDULED PAYMENT]]+PaymentSchedule3[[#This Row],[EXTRA PAYMENT]]&lt;=PaymentSchedule3[[#This Row],[BEGINNING BALANCE]],PaymentSchedule3[[#This Row],[BEGINNING BALANCE]]-PaymentSchedule3[[#This Row],[PRINCIPAL]],0),"")</f>
        <v/>
      </c>
      <c r="K36" s="14" t="str">
        <f>IF(PaymentSchedule3[[#This Row],[PMT NO]]&lt;&gt;"",SUM(INDEX(PaymentSchedule3[INTEREST],1,1):PaymentSchedule3[[#This Row],[INTEREST]]),"")</f>
        <v/>
      </c>
    </row>
    <row r="37" spans="2:11" x14ac:dyDescent="0.25">
      <c r="B37" s="12" t="str">
        <f>IF(LoanIsGood,IF(ROW()-ROW(PaymentSchedule3[[#Headers],[PMT NO]])&gt;ScheduledNumberOfPayments,"",ROW()-ROW(PaymentSchedule3[[#Headers],[PMT NO]])),"")</f>
        <v/>
      </c>
      <c r="C37" s="13" t="str">
        <f>IF(PaymentSchedule3[[#This Row],[PMT NO]]&lt;&gt;"",EOMONTH(LoanStartDate,ROW(PaymentSchedule3[[#This Row],[PMT NO]])-ROW(PaymentSchedule3[[#Headers],[PMT NO]])-2)+DAY(LoanStartDate),"")</f>
        <v/>
      </c>
      <c r="D37" s="14" t="str">
        <f>IF(PaymentSchedule3[[#This Row],[PMT NO]]&lt;&gt;"",IF(ROW()-ROW(PaymentSchedule3[[#Headers],[BEGINNING BALANCE]])=1,LoanAmount,INDEX(PaymentSchedule3[ENDING BALANCE],ROW()-ROW(PaymentSchedule3[[#Headers],[BEGINNING BALANCE]])-1)),"")</f>
        <v/>
      </c>
      <c r="E37" s="14" t="str">
        <f>IF(PaymentSchedule3[[#This Row],[PMT NO]]&lt;&gt;"",ScheduledPayment,"")</f>
        <v/>
      </c>
      <c r="F3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7" s="14" t="str">
        <f>IF(PaymentSchedule3[[#This Row],[PMT NO]]&lt;&gt;"",PaymentSchedule3[[#This Row],[TOTAL PAYMENT]]-PaymentSchedule3[[#This Row],[INTEREST]],"")</f>
        <v/>
      </c>
      <c r="I37" s="14" t="str">
        <f>IF(PaymentSchedule3[[#This Row],[PMT NO]]&lt;&gt;"",PaymentSchedule3[[#This Row],[BEGINNING BALANCE]]*(InterestRate/PaymentsPerYear),"")</f>
        <v/>
      </c>
      <c r="J37" s="14" t="str">
        <f>IF(PaymentSchedule3[[#This Row],[PMT NO]]&lt;&gt;"",IF(PaymentSchedule3[[#This Row],[SCHEDULED PAYMENT]]+PaymentSchedule3[[#This Row],[EXTRA PAYMENT]]&lt;=PaymentSchedule3[[#This Row],[BEGINNING BALANCE]],PaymentSchedule3[[#This Row],[BEGINNING BALANCE]]-PaymentSchedule3[[#This Row],[PRINCIPAL]],0),"")</f>
        <v/>
      </c>
      <c r="K37" s="14" t="str">
        <f>IF(PaymentSchedule3[[#This Row],[PMT NO]]&lt;&gt;"",SUM(INDEX(PaymentSchedule3[INTEREST],1,1):PaymentSchedule3[[#This Row],[INTEREST]]),"")</f>
        <v/>
      </c>
    </row>
    <row r="38" spans="2:11" x14ac:dyDescent="0.25">
      <c r="B38" s="12" t="str">
        <f>IF(LoanIsGood,IF(ROW()-ROW(PaymentSchedule3[[#Headers],[PMT NO]])&gt;ScheduledNumberOfPayments,"",ROW()-ROW(PaymentSchedule3[[#Headers],[PMT NO]])),"")</f>
        <v/>
      </c>
      <c r="C38" s="13" t="str">
        <f>IF(PaymentSchedule3[[#This Row],[PMT NO]]&lt;&gt;"",EOMONTH(LoanStartDate,ROW(PaymentSchedule3[[#This Row],[PMT NO]])-ROW(PaymentSchedule3[[#Headers],[PMT NO]])-2)+DAY(LoanStartDate),"")</f>
        <v/>
      </c>
      <c r="D38" s="14" t="str">
        <f>IF(PaymentSchedule3[[#This Row],[PMT NO]]&lt;&gt;"",IF(ROW()-ROW(PaymentSchedule3[[#Headers],[BEGINNING BALANCE]])=1,LoanAmount,INDEX(PaymentSchedule3[ENDING BALANCE],ROW()-ROW(PaymentSchedule3[[#Headers],[BEGINNING BALANCE]])-1)),"")</f>
        <v/>
      </c>
      <c r="E38" s="14" t="str">
        <f>IF(PaymentSchedule3[[#This Row],[PMT NO]]&lt;&gt;"",ScheduledPayment,"")</f>
        <v/>
      </c>
      <c r="F3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8" s="14" t="str">
        <f>IF(PaymentSchedule3[[#This Row],[PMT NO]]&lt;&gt;"",PaymentSchedule3[[#This Row],[TOTAL PAYMENT]]-PaymentSchedule3[[#This Row],[INTEREST]],"")</f>
        <v/>
      </c>
      <c r="I38" s="14" t="str">
        <f>IF(PaymentSchedule3[[#This Row],[PMT NO]]&lt;&gt;"",PaymentSchedule3[[#This Row],[BEGINNING BALANCE]]*(InterestRate/PaymentsPerYear),"")</f>
        <v/>
      </c>
      <c r="J38" s="14" t="str">
        <f>IF(PaymentSchedule3[[#This Row],[PMT NO]]&lt;&gt;"",IF(PaymentSchedule3[[#This Row],[SCHEDULED PAYMENT]]+PaymentSchedule3[[#This Row],[EXTRA PAYMENT]]&lt;=PaymentSchedule3[[#This Row],[BEGINNING BALANCE]],PaymentSchedule3[[#This Row],[BEGINNING BALANCE]]-PaymentSchedule3[[#This Row],[PRINCIPAL]],0),"")</f>
        <v/>
      </c>
      <c r="K38" s="14" t="str">
        <f>IF(PaymentSchedule3[[#This Row],[PMT NO]]&lt;&gt;"",SUM(INDEX(PaymentSchedule3[INTEREST],1,1):PaymentSchedule3[[#This Row],[INTEREST]]),"")</f>
        <v/>
      </c>
    </row>
    <row r="39" spans="2:11" x14ac:dyDescent="0.25">
      <c r="B39" s="12" t="str">
        <f>IF(LoanIsGood,IF(ROW()-ROW(PaymentSchedule3[[#Headers],[PMT NO]])&gt;ScheduledNumberOfPayments,"",ROW()-ROW(PaymentSchedule3[[#Headers],[PMT NO]])),"")</f>
        <v/>
      </c>
      <c r="C39" s="13" t="str">
        <f>IF(PaymentSchedule3[[#This Row],[PMT NO]]&lt;&gt;"",EOMONTH(LoanStartDate,ROW(PaymentSchedule3[[#This Row],[PMT NO]])-ROW(PaymentSchedule3[[#Headers],[PMT NO]])-2)+DAY(LoanStartDate),"")</f>
        <v/>
      </c>
      <c r="D39" s="14" t="str">
        <f>IF(PaymentSchedule3[[#This Row],[PMT NO]]&lt;&gt;"",IF(ROW()-ROW(PaymentSchedule3[[#Headers],[BEGINNING BALANCE]])=1,LoanAmount,INDEX(PaymentSchedule3[ENDING BALANCE],ROW()-ROW(PaymentSchedule3[[#Headers],[BEGINNING BALANCE]])-1)),"")</f>
        <v/>
      </c>
      <c r="E39" s="14" t="str">
        <f>IF(PaymentSchedule3[[#This Row],[PMT NO]]&lt;&gt;"",ScheduledPayment,"")</f>
        <v/>
      </c>
      <c r="F3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9" s="14" t="str">
        <f>IF(PaymentSchedule3[[#This Row],[PMT NO]]&lt;&gt;"",PaymentSchedule3[[#This Row],[TOTAL PAYMENT]]-PaymentSchedule3[[#This Row],[INTEREST]],"")</f>
        <v/>
      </c>
      <c r="I39" s="14" t="str">
        <f>IF(PaymentSchedule3[[#This Row],[PMT NO]]&lt;&gt;"",PaymentSchedule3[[#This Row],[BEGINNING BALANCE]]*(InterestRate/PaymentsPerYear),"")</f>
        <v/>
      </c>
      <c r="J39" s="14" t="str">
        <f>IF(PaymentSchedule3[[#This Row],[PMT NO]]&lt;&gt;"",IF(PaymentSchedule3[[#This Row],[SCHEDULED PAYMENT]]+PaymentSchedule3[[#This Row],[EXTRA PAYMENT]]&lt;=PaymentSchedule3[[#This Row],[BEGINNING BALANCE]],PaymentSchedule3[[#This Row],[BEGINNING BALANCE]]-PaymentSchedule3[[#This Row],[PRINCIPAL]],0),"")</f>
        <v/>
      </c>
      <c r="K39" s="14" t="str">
        <f>IF(PaymentSchedule3[[#This Row],[PMT NO]]&lt;&gt;"",SUM(INDEX(PaymentSchedule3[INTEREST],1,1):PaymentSchedule3[[#This Row],[INTEREST]]),"")</f>
        <v/>
      </c>
    </row>
    <row r="40" spans="2:11" x14ac:dyDescent="0.25">
      <c r="B40" s="12" t="str">
        <f>IF(LoanIsGood,IF(ROW()-ROW(PaymentSchedule3[[#Headers],[PMT NO]])&gt;ScheduledNumberOfPayments,"",ROW()-ROW(PaymentSchedule3[[#Headers],[PMT NO]])),"")</f>
        <v/>
      </c>
      <c r="C40" s="13" t="str">
        <f>IF(PaymentSchedule3[[#This Row],[PMT NO]]&lt;&gt;"",EOMONTH(LoanStartDate,ROW(PaymentSchedule3[[#This Row],[PMT NO]])-ROW(PaymentSchedule3[[#Headers],[PMT NO]])-2)+DAY(LoanStartDate),"")</f>
        <v/>
      </c>
      <c r="D40" s="14" t="str">
        <f>IF(PaymentSchedule3[[#This Row],[PMT NO]]&lt;&gt;"",IF(ROW()-ROW(PaymentSchedule3[[#Headers],[BEGINNING BALANCE]])=1,LoanAmount,INDEX(PaymentSchedule3[ENDING BALANCE],ROW()-ROW(PaymentSchedule3[[#Headers],[BEGINNING BALANCE]])-1)),"")</f>
        <v/>
      </c>
      <c r="E40" s="14" t="str">
        <f>IF(PaymentSchedule3[[#This Row],[PMT NO]]&lt;&gt;"",ScheduledPayment,"")</f>
        <v/>
      </c>
      <c r="F4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40" s="14" t="str">
        <f>IF(PaymentSchedule3[[#This Row],[PMT NO]]&lt;&gt;"",PaymentSchedule3[[#This Row],[TOTAL PAYMENT]]-PaymentSchedule3[[#This Row],[INTEREST]],"")</f>
        <v/>
      </c>
      <c r="I40" s="14" t="str">
        <f>IF(PaymentSchedule3[[#This Row],[PMT NO]]&lt;&gt;"",PaymentSchedule3[[#This Row],[BEGINNING BALANCE]]*(InterestRate/PaymentsPerYear),"")</f>
        <v/>
      </c>
      <c r="J40" s="14" t="str">
        <f>IF(PaymentSchedule3[[#This Row],[PMT NO]]&lt;&gt;"",IF(PaymentSchedule3[[#This Row],[SCHEDULED PAYMENT]]+PaymentSchedule3[[#This Row],[EXTRA PAYMENT]]&lt;=PaymentSchedule3[[#This Row],[BEGINNING BALANCE]],PaymentSchedule3[[#This Row],[BEGINNING BALANCE]]-PaymentSchedule3[[#This Row],[PRINCIPAL]],0),"")</f>
        <v/>
      </c>
      <c r="K40" s="14" t="str">
        <f>IF(PaymentSchedule3[[#This Row],[PMT NO]]&lt;&gt;"",SUM(INDEX(PaymentSchedule3[INTEREST],1,1):PaymentSchedule3[[#This Row],[INTEREST]]),"")</f>
        <v/>
      </c>
    </row>
    <row r="41" spans="2:11" x14ac:dyDescent="0.25">
      <c r="B41" s="12" t="str">
        <f>IF(LoanIsGood,IF(ROW()-ROW(PaymentSchedule3[[#Headers],[PMT NO]])&gt;ScheduledNumberOfPayments,"",ROW()-ROW(PaymentSchedule3[[#Headers],[PMT NO]])),"")</f>
        <v/>
      </c>
      <c r="C41" s="13" t="str">
        <f>IF(PaymentSchedule3[[#This Row],[PMT NO]]&lt;&gt;"",EOMONTH(LoanStartDate,ROW(PaymentSchedule3[[#This Row],[PMT NO]])-ROW(PaymentSchedule3[[#Headers],[PMT NO]])-2)+DAY(LoanStartDate),"")</f>
        <v/>
      </c>
      <c r="D41" s="14" t="str">
        <f>IF(PaymentSchedule3[[#This Row],[PMT NO]]&lt;&gt;"",IF(ROW()-ROW(PaymentSchedule3[[#Headers],[BEGINNING BALANCE]])=1,LoanAmount,INDEX(PaymentSchedule3[ENDING BALANCE],ROW()-ROW(PaymentSchedule3[[#Headers],[BEGINNING BALANCE]])-1)),"")</f>
        <v/>
      </c>
      <c r="E41" s="14" t="str">
        <f>IF(PaymentSchedule3[[#This Row],[PMT NO]]&lt;&gt;"",ScheduledPayment,"")</f>
        <v/>
      </c>
      <c r="F4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41" s="14" t="str">
        <f>IF(PaymentSchedule3[[#This Row],[PMT NO]]&lt;&gt;"",PaymentSchedule3[[#This Row],[TOTAL PAYMENT]]-PaymentSchedule3[[#This Row],[INTEREST]],"")</f>
        <v/>
      </c>
      <c r="I41" s="14" t="str">
        <f>IF(PaymentSchedule3[[#This Row],[PMT NO]]&lt;&gt;"",PaymentSchedule3[[#This Row],[BEGINNING BALANCE]]*(InterestRate/PaymentsPerYear),"")</f>
        <v/>
      </c>
      <c r="J41" s="14" t="str">
        <f>IF(PaymentSchedule3[[#This Row],[PMT NO]]&lt;&gt;"",IF(PaymentSchedule3[[#This Row],[SCHEDULED PAYMENT]]+PaymentSchedule3[[#This Row],[EXTRA PAYMENT]]&lt;=PaymentSchedule3[[#This Row],[BEGINNING BALANCE]],PaymentSchedule3[[#This Row],[BEGINNING BALANCE]]-PaymentSchedule3[[#This Row],[PRINCIPAL]],0),"")</f>
        <v/>
      </c>
      <c r="K41" s="14" t="str">
        <f>IF(PaymentSchedule3[[#This Row],[PMT NO]]&lt;&gt;"",SUM(INDEX(PaymentSchedule3[INTEREST],1,1):PaymentSchedule3[[#This Row],[INTEREST]]),"")</f>
        <v/>
      </c>
    </row>
    <row r="42" spans="2:11" x14ac:dyDescent="0.25">
      <c r="B42" s="12" t="str">
        <f>IF(LoanIsGood,IF(ROW()-ROW(PaymentSchedule3[[#Headers],[PMT NO]])&gt;ScheduledNumberOfPayments,"",ROW()-ROW(PaymentSchedule3[[#Headers],[PMT NO]])),"")</f>
        <v/>
      </c>
      <c r="C42" s="13" t="str">
        <f>IF(PaymentSchedule3[[#This Row],[PMT NO]]&lt;&gt;"",EOMONTH(LoanStartDate,ROW(PaymentSchedule3[[#This Row],[PMT NO]])-ROW(PaymentSchedule3[[#Headers],[PMT NO]])-2)+DAY(LoanStartDate),"")</f>
        <v/>
      </c>
      <c r="D42" s="14" t="str">
        <f>IF(PaymentSchedule3[[#This Row],[PMT NO]]&lt;&gt;"",IF(ROW()-ROW(PaymentSchedule3[[#Headers],[BEGINNING BALANCE]])=1,LoanAmount,INDEX(PaymentSchedule3[ENDING BALANCE],ROW()-ROW(PaymentSchedule3[[#Headers],[BEGINNING BALANCE]])-1)),"")</f>
        <v/>
      </c>
      <c r="E42" s="14" t="str">
        <f>IF(PaymentSchedule3[[#This Row],[PMT NO]]&lt;&gt;"",ScheduledPayment,"")</f>
        <v/>
      </c>
      <c r="F4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42" s="14" t="str">
        <f>IF(PaymentSchedule3[[#This Row],[PMT NO]]&lt;&gt;"",PaymentSchedule3[[#This Row],[TOTAL PAYMENT]]-PaymentSchedule3[[#This Row],[INTEREST]],"")</f>
        <v/>
      </c>
      <c r="I42" s="14" t="str">
        <f>IF(PaymentSchedule3[[#This Row],[PMT NO]]&lt;&gt;"",PaymentSchedule3[[#This Row],[BEGINNING BALANCE]]*(InterestRate/PaymentsPerYear),"")</f>
        <v/>
      </c>
      <c r="J42" s="14" t="str">
        <f>IF(PaymentSchedule3[[#This Row],[PMT NO]]&lt;&gt;"",IF(PaymentSchedule3[[#This Row],[SCHEDULED PAYMENT]]+PaymentSchedule3[[#This Row],[EXTRA PAYMENT]]&lt;=PaymentSchedule3[[#This Row],[BEGINNING BALANCE]],PaymentSchedule3[[#This Row],[BEGINNING BALANCE]]-PaymentSchedule3[[#This Row],[PRINCIPAL]],0),"")</f>
        <v/>
      </c>
      <c r="K42" s="14" t="str">
        <f>IF(PaymentSchedule3[[#This Row],[PMT NO]]&lt;&gt;"",SUM(INDEX(PaymentSchedule3[INTEREST],1,1):PaymentSchedule3[[#This Row],[INTEREST]]),"")</f>
        <v/>
      </c>
    </row>
    <row r="43" spans="2:11" x14ac:dyDescent="0.25">
      <c r="B43" s="12" t="str">
        <f>IF(LoanIsGood,IF(ROW()-ROW(PaymentSchedule3[[#Headers],[PMT NO]])&gt;ScheduledNumberOfPayments,"",ROW()-ROW(PaymentSchedule3[[#Headers],[PMT NO]])),"")</f>
        <v/>
      </c>
      <c r="C43" s="13" t="str">
        <f>IF(PaymentSchedule3[[#This Row],[PMT NO]]&lt;&gt;"",EOMONTH(LoanStartDate,ROW(PaymentSchedule3[[#This Row],[PMT NO]])-ROW(PaymentSchedule3[[#Headers],[PMT NO]])-2)+DAY(LoanStartDate),"")</f>
        <v/>
      </c>
      <c r="D43" s="14" t="str">
        <f>IF(PaymentSchedule3[[#This Row],[PMT NO]]&lt;&gt;"",IF(ROW()-ROW(PaymentSchedule3[[#Headers],[BEGINNING BALANCE]])=1,LoanAmount,INDEX(PaymentSchedule3[ENDING BALANCE],ROW()-ROW(PaymentSchedule3[[#Headers],[BEGINNING BALANCE]])-1)),"")</f>
        <v/>
      </c>
      <c r="E43" s="14" t="str">
        <f>IF(PaymentSchedule3[[#This Row],[PMT NO]]&lt;&gt;"",ScheduledPayment,"")</f>
        <v/>
      </c>
      <c r="F4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43" s="14" t="str">
        <f>IF(PaymentSchedule3[[#This Row],[PMT NO]]&lt;&gt;"",PaymentSchedule3[[#This Row],[TOTAL PAYMENT]]-PaymentSchedule3[[#This Row],[INTEREST]],"")</f>
        <v/>
      </c>
      <c r="I43" s="14" t="str">
        <f>IF(PaymentSchedule3[[#This Row],[PMT NO]]&lt;&gt;"",PaymentSchedule3[[#This Row],[BEGINNING BALANCE]]*(InterestRate/PaymentsPerYear),"")</f>
        <v/>
      </c>
      <c r="J43" s="14" t="str">
        <f>IF(PaymentSchedule3[[#This Row],[PMT NO]]&lt;&gt;"",IF(PaymentSchedule3[[#This Row],[SCHEDULED PAYMENT]]+PaymentSchedule3[[#This Row],[EXTRA PAYMENT]]&lt;=PaymentSchedule3[[#This Row],[BEGINNING BALANCE]],PaymentSchedule3[[#This Row],[BEGINNING BALANCE]]-PaymentSchedule3[[#This Row],[PRINCIPAL]],0),"")</f>
        <v/>
      </c>
      <c r="K43" s="14" t="str">
        <f>IF(PaymentSchedule3[[#This Row],[PMT NO]]&lt;&gt;"",SUM(INDEX(PaymentSchedule3[INTEREST],1,1):PaymentSchedule3[[#This Row],[INTEREST]]),"")</f>
        <v/>
      </c>
    </row>
    <row r="44" spans="2:11" x14ac:dyDescent="0.25">
      <c r="B44" s="12" t="str">
        <f>IF(LoanIsGood,IF(ROW()-ROW(PaymentSchedule3[[#Headers],[PMT NO]])&gt;ScheduledNumberOfPayments,"",ROW()-ROW(PaymentSchedule3[[#Headers],[PMT NO]])),"")</f>
        <v/>
      </c>
      <c r="C44" s="13" t="str">
        <f>IF(PaymentSchedule3[[#This Row],[PMT NO]]&lt;&gt;"",EOMONTH(LoanStartDate,ROW(PaymentSchedule3[[#This Row],[PMT NO]])-ROW(PaymentSchedule3[[#Headers],[PMT NO]])-2)+DAY(LoanStartDate),"")</f>
        <v/>
      </c>
      <c r="D44" s="14" t="str">
        <f>IF(PaymentSchedule3[[#This Row],[PMT NO]]&lt;&gt;"",IF(ROW()-ROW(PaymentSchedule3[[#Headers],[BEGINNING BALANCE]])=1,LoanAmount,INDEX(PaymentSchedule3[ENDING BALANCE],ROW()-ROW(PaymentSchedule3[[#Headers],[BEGINNING BALANCE]])-1)),"")</f>
        <v/>
      </c>
      <c r="E44" s="14" t="str">
        <f>IF(PaymentSchedule3[[#This Row],[PMT NO]]&lt;&gt;"",ScheduledPayment,"")</f>
        <v/>
      </c>
      <c r="F4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44" s="14" t="str">
        <f>IF(PaymentSchedule3[[#This Row],[PMT NO]]&lt;&gt;"",PaymentSchedule3[[#This Row],[TOTAL PAYMENT]]-PaymentSchedule3[[#This Row],[INTEREST]],"")</f>
        <v/>
      </c>
      <c r="I44" s="14" t="str">
        <f>IF(PaymentSchedule3[[#This Row],[PMT NO]]&lt;&gt;"",PaymentSchedule3[[#This Row],[BEGINNING BALANCE]]*(InterestRate/PaymentsPerYear),"")</f>
        <v/>
      </c>
      <c r="J44" s="14" t="str">
        <f>IF(PaymentSchedule3[[#This Row],[PMT NO]]&lt;&gt;"",IF(PaymentSchedule3[[#This Row],[SCHEDULED PAYMENT]]+PaymentSchedule3[[#This Row],[EXTRA PAYMENT]]&lt;=PaymentSchedule3[[#This Row],[BEGINNING BALANCE]],PaymentSchedule3[[#This Row],[BEGINNING BALANCE]]-PaymentSchedule3[[#This Row],[PRINCIPAL]],0),"")</f>
        <v/>
      </c>
      <c r="K44" s="14" t="str">
        <f>IF(PaymentSchedule3[[#This Row],[PMT NO]]&lt;&gt;"",SUM(INDEX(PaymentSchedule3[INTEREST],1,1):PaymentSchedule3[[#This Row],[INTEREST]]),"")</f>
        <v/>
      </c>
    </row>
    <row r="45" spans="2:11" x14ac:dyDescent="0.25">
      <c r="B45" s="12" t="str">
        <f>IF(LoanIsGood,IF(ROW()-ROW(PaymentSchedule3[[#Headers],[PMT NO]])&gt;ScheduledNumberOfPayments,"",ROW()-ROW(PaymentSchedule3[[#Headers],[PMT NO]])),"")</f>
        <v/>
      </c>
      <c r="C45" s="13" t="str">
        <f>IF(PaymentSchedule3[[#This Row],[PMT NO]]&lt;&gt;"",EOMONTH(LoanStartDate,ROW(PaymentSchedule3[[#This Row],[PMT NO]])-ROW(PaymentSchedule3[[#Headers],[PMT NO]])-2)+DAY(LoanStartDate),"")</f>
        <v/>
      </c>
      <c r="D45" s="14" t="str">
        <f>IF(PaymentSchedule3[[#This Row],[PMT NO]]&lt;&gt;"",IF(ROW()-ROW(PaymentSchedule3[[#Headers],[BEGINNING BALANCE]])=1,LoanAmount,INDEX(PaymentSchedule3[ENDING BALANCE],ROW()-ROW(PaymentSchedule3[[#Headers],[BEGINNING BALANCE]])-1)),"")</f>
        <v/>
      </c>
      <c r="E45" s="14" t="str">
        <f>IF(PaymentSchedule3[[#This Row],[PMT NO]]&lt;&gt;"",ScheduledPayment,"")</f>
        <v/>
      </c>
      <c r="F4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45" s="14" t="str">
        <f>IF(PaymentSchedule3[[#This Row],[PMT NO]]&lt;&gt;"",PaymentSchedule3[[#This Row],[TOTAL PAYMENT]]-PaymentSchedule3[[#This Row],[INTEREST]],"")</f>
        <v/>
      </c>
      <c r="I45" s="14" t="str">
        <f>IF(PaymentSchedule3[[#This Row],[PMT NO]]&lt;&gt;"",PaymentSchedule3[[#This Row],[BEGINNING BALANCE]]*(InterestRate/PaymentsPerYear),"")</f>
        <v/>
      </c>
      <c r="J45" s="14" t="str">
        <f>IF(PaymentSchedule3[[#This Row],[PMT NO]]&lt;&gt;"",IF(PaymentSchedule3[[#This Row],[SCHEDULED PAYMENT]]+PaymentSchedule3[[#This Row],[EXTRA PAYMENT]]&lt;=PaymentSchedule3[[#This Row],[BEGINNING BALANCE]],PaymentSchedule3[[#This Row],[BEGINNING BALANCE]]-PaymentSchedule3[[#This Row],[PRINCIPAL]],0),"")</f>
        <v/>
      </c>
      <c r="K45" s="14" t="str">
        <f>IF(PaymentSchedule3[[#This Row],[PMT NO]]&lt;&gt;"",SUM(INDEX(PaymentSchedule3[INTEREST],1,1):PaymentSchedule3[[#This Row],[INTEREST]]),"")</f>
        <v/>
      </c>
    </row>
    <row r="46" spans="2:11" x14ac:dyDescent="0.25">
      <c r="B46" s="12" t="str">
        <f>IF(LoanIsGood,IF(ROW()-ROW(PaymentSchedule3[[#Headers],[PMT NO]])&gt;ScheduledNumberOfPayments,"",ROW()-ROW(PaymentSchedule3[[#Headers],[PMT NO]])),"")</f>
        <v/>
      </c>
      <c r="C46" s="13" t="str">
        <f>IF(PaymentSchedule3[[#This Row],[PMT NO]]&lt;&gt;"",EOMONTH(LoanStartDate,ROW(PaymentSchedule3[[#This Row],[PMT NO]])-ROW(PaymentSchedule3[[#Headers],[PMT NO]])-2)+DAY(LoanStartDate),"")</f>
        <v/>
      </c>
      <c r="D46" s="14" t="str">
        <f>IF(PaymentSchedule3[[#This Row],[PMT NO]]&lt;&gt;"",IF(ROW()-ROW(PaymentSchedule3[[#Headers],[BEGINNING BALANCE]])=1,LoanAmount,INDEX(PaymentSchedule3[ENDING BALANCE],ROW()-ROW(PaymentSchedule3[[#Headers],[BEGINNING BALANCE]])-1)),"")</f>
        <v/>
      </c>
      <c r="E46" s="14" t="str">
        <f>IF(PaymentSchedule3[[#This Row],[PMT NO]]&lt;&gt;"",ScheduledPayment,"")</f>
        <v/>
      </c>
      <c r="F4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46" s="14" t="str">
        <f>IF(PaymentSchedule3[[#This Row],[PMT NO]]&lt;&gt;"",PaymentSchedule3[[#This Row],[TOTAL PAYMENT]]-PaymentSchedule3[[#This Row],[INTEREST]],"")</f>
        <v/>
      </c>
      <c r="I46" s="14" t="str">
        <f>IF(PaymentSchedule3[[#This Row],[PMT NO]]&lt;&gt;"",PaymentSchedule3[[#This Row],[BEGINNING BALANCE]]*(InterestRate/PaymentsPerYear),"")</f>
        <v/>
      </c>
      <c r="J46" s="14" t="str">
        <f>IF(PaymentSchedule3[[#This Row],[PMT NO]]&lt;&gt;"",IF(PaymentSchedule3[[#This Row],[SCHEDULED PAYMENT]]+PaymentSchedule3[[#This Row],[EXTRA PAYMENT]]&lt;=PaymentSchedule3[[#This Row],[BEGINNING BALANCE]],PaymentSchedule3[[#This Row],[BEGINNING BALANCE]]-PaymentSchedule3[[#This Row],[PRINCIPAL]],0),"")</f>
        <v/>
      </c>
      <c r="K46" s="14" t="str">
        <f>IF(PaymentSchedule3[[#This Row],[PMT NO]]&lt;&gt;"",SUM(INDEX(PaymentSchedule3[INTEREST],1,1):PaymentSchedule3[[#This Row],[INTEREST]]),"")</f>
        <v/>
      </c>
    </row>
    <row r="47" spans="2:11" x14ac:dyDescent="0.25">
      <c r="B47" s="12" t="str">
        <f>IF(LoanIsGood,IF(ROW()-ROW(PaymentSchedule3[[#Headers],[PMT NO]])&gt;ScheduledNumberOfPayments,"",ROW()-ROW(PaymentSchedule3[[#Headers],[PMT NO]])),"")</f>
        <v/>
      </c>
      <c r="C47" s="13" t="str">
        <f>IF(PaymentSchedule3[[#This Row],[PMT NO]]&lt;&gt;"",EOMONTH(LoanStartDate,ROW(PaymentSchedule3[[#This Row],[PMT NO]])-ROW(PaymentSchedule3[[#Headers],[PMT NO]])-2)+DAY(LoanStartDate),"")</f>
        <v/>
      </c>
      <c r="D47" s="14" t="str">
        <f>IF(PaymentSchedule3[[#This Row],[PMT NO]]&lt;&gt;"",IF(ROW()-ROW(PaymentSchedule3[[#Headers],[BEGINNING BALANCE]])=1,LoanAmount,INDEX(PaymentSchedule3[ENDING BALANCE],ROW()-ROW(PaymentSchedule3[[#Headers],[BEGINNING BALANCE]])-1)),"")</f>
        <v/>
      </c>
      <c r="E47" s="14" t="str">
        <f>IF(PaymentSchedule3[[#This Row],[PMT NO]]&lt;&gt;"",ScheduledPayment,"")</f>
        <v/>
      </c>
      <c r="F4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47" s="14" t="str">
        <f>IF(PaymentSchedule3[[#This Row],[PMT NO]]&lt;&gt;"",PaymentSchedule3[[#This Row],[TOTAL PAYMENT]]-PaymentSchedule3[[#This Row],[INTEREST]],"")</f>
        <v/>
      </c>
      <c r="I47" s="14" t="str">
        <f>IF(PaymentSchedule3[[#This Row],[PMT NO]]&lt;&gt;"",PaymentSchedule3[[#This Row],[BEGINNING BALANCE]]*(InterestRate/PaymentsPerYear),"")</f>
        <v/>
      </c>
      <c r="J47" s="14" t="str">
        <f>IF(PaymentSchedule3[[#This Row],[PMT NO]]&lt;&gt;"",IF(PaymentSchedule3[[#This Row],[SCHEDULED PAYMENT]]+PaymentSchedule3[[#This Row],[EXTRA PAYMENT]]&lt;=PaymentSchedule3[[#This Row],[BEGINNING BALANCE]],PaymentSchedule3[[#This Row],[BEGINNING BALANCE]]-PaymentSchedule3[[#This Row],[PRINCIPAL]],0),"")</f>
        <v/>
      </c>
      <c r="K47" s="14" t="str">
        <f>IF(PaymentSchedule3[[#This Row],[PMT NO]]&lt;&gt;"",SUM(INDEX(PaymentSchedule3[INTEREST],1,1):PaymentSchedule3[[#This Row],[INTEREST]]),"")</f>
        <v/>
      </c>
    </row>
    <row r="48" spans="2:11" x14ac:dyDescent="0.25">
      <c r="B48" s="12" t="str">
        <f>IF(LoanIsGood,IF(ROW()-ROW(PaymentSchedule3[[#Headers],[PMT NO]])&gt;ScheduledNumberOfPayments,"",ROW()-ROW(PaymentSchedule3[[#Headers],[PMT NO]])),"")</f>
        <v/>
      </c>
      <c r="C48" s="13" t="str">
        <f>IF(PaymentSchedule3[[#This Row],[PMT NO]]&lt;&gt;"",EOMONTH(LoanStartDate,ROW(PaymentSchedule3[[#This Row],[PMT NO]])-ROW(PaymentSchedule3[[#Headers],[PMT NO]])-2)+DAY(LoanStartDate),"")</f>
        <v/>
      </c>
      <c r="D48" s="14" t="str">
        <f>IF(PaymentSchedule3[[#This Row],[PMT NO]]&lt;&gt;"",IF(ROW()-ROW(PaymentSchedule3[[#Headers],[BEGINNING BALANCE]])=1,LoanAmount,INDEX(PaymentSchedule3[ENDING BALANCE],ROW()-ROW(PaymentSchedule3[[#Headers],[BEGINNING BALANCE]])-1)),"")</f>
        <v/>
      </c>
      <c r="E48" s="14" t="str">
        <f>IF(PaymentSchedule3[[#This Row],[PMT NO]]&lt;&gt;"",ScheduledPayment,"")</f>
        <v/>
      </c>
      <c r="F4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48" s="14" t="str">
        <f>IF(PaymentSchedule3[[#This Row],[PMT NO]]&lt;&gt;"",PaymentSchedule3[[#This Row],[TOTAL PAYMENT]]-PaymentSchedule3[[#This Row],[INTEREST]],"")</f>
        <v/>
      </c>
      <c r="I48" s="14" t="str">
        <f>IF(PaymentSchedule3[[#This Row],[PMT NO]]&lt;&gt;"",PaymentSchedule3[[#This Row],[BEGINNING BALANCE]]*(InterestRate/PaymentsPerYear),"")</f>
        <v/>
      </c>
      <c r="J48" s="14" t="str">
        <f>IF(PaymentSchedule3[[#This Row],[PMT NO]]&lt;&gt;"",IF(PaymentSchedule3[[#This Row],[SCHEDULED PAYMENT]]+PaymentSchedule3[[#This Row],[EXTRA PAYMENT]]&lt;=PaymentSchedule3[[#This Row],[BEGINNING BALANCE]],PaymentSchedule3[[#This Row],[BEGINNING BALANCE]]-PaymentSchedule3[[#This Row],[PRINCIPAL]],0),"")</f>
        <v/>
      </c>
      <c r="K48" s="14" t="str">
        <f>IF(PaymentSchedule3[[#This Row],[PMT NO]]&lt;&gt;"",SUM(INDEX(PaymentSchedule3[INTEREST],1,1):PaymentSchedule3[[#This Row],[INTEREST]]),"")</f>
        <v/>
      </c>
    </row>
    <row r="49" spans="2:11" x14ac:dyDescent="0.25">
      <c r="B49" s="12" t="str">
        <f>IF(LoanIsGood,IF(ROW()-ROW(PaymentSchedule3[[#Headers],[PMT NO]])&gt;ScheduledNumberOfPayments,"",ROW()-ROW(PaymentSchedule3[[#Headers],[PMT NO]])),"")</f>
        <v/>
      </c>
      <c r="C49" s="13" t="str">
        <f>IF(PaymentSchedule3[[#This Row],[PMT NO]]&lt;&gt;"",EOMONTH(LoanStartDate,ROW(PaymentSchedule3[[#This Row],[PMT NO]])-ROW(PaymentSchedule3[[#Headers],[PMT NO]])-2)+DAY(LoanStartDate),"")</f>
        <v/>
      </c>
      <c r="D49" s="14" t="str">
        <f>IF(PaymentSchedule3[[#This Row],[PMT NO]]&lt;&gt;"",IF(ROW()-ROW(PaymentSchedule3[[#Headers],[BEGINNING BALANCE]])=1,LoanAmount,INDEX(PaymentSchedule3[ENDING BALANCE],ROW()-ROW(PaymentSchedule3[[#Headers],[BEGINNING BALANCE]])-1)),"")</f>
        <v/>
      </c>
      <c r="E49" s="14" t="str">
        <f>IF(PaymentSchedule3[[#This Row],[PMT NO]]&lt;&gt;"",ScheduledPayment,"")</f>
        <v/>
      </c>
      <c r="F4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49" s="14" t="str">
        <f>IF(PaymentSchedule3[[#This Row],[PMT NO]]&lt;&gt;"",PaymentSchedule3[[#This Row],[TOTAL PAYMENT]]-PaymentSchedule3[[#This Row],[INTEREST]],"")</f>
        <v/>
      </c>
      <c r="I49" s="14" t="str">
        <f>IF(PaymentSchedule3[[#This Row],[PMT NO]]&lt;&gt;"",PaymentSchedule3[[#This Row],[BEGINNING BALANCE]]*(InterestRate/PaymentsPerYear),"")</f>
        <v/>
      </c>
      <c r="J49" s="14" t="str">
        <f>IF(PaymentSchedule3[[#This Row],[PMT NO]]&lt;&gt;"",IF(PaymentSchedule3[[#This Row],[SCHEDULED PAYMENT]]+PaymentSchedule3[[#This Row],[EXTRA PAYMENT]]&lt;=PaymentSchedule3[[#This Row],[BEGINNING BALANCE]],PaymentSchedule3[[#This Row],[BEGINNING BALANCE]]-PaymentSchedule3[[#This Row],[PRINCIPAL]],0),"")</f>
        <v/>
      </c>
      <c r="K49" s="14" t="str">
        <f>IF(PaymentSchedule3[[#This Row],[PMT NO]]&lt;&gt;"",SUM(INDEX(PaymentSchedule3[INTEREST],1,1):PaymentSchedule3[[#This Row],[INTEREST]]),"")</f>
        <v/>
      </c>
    </row>
    <row r="50" spans="2:11" x14ac:dyDescent="0.25">
      <c r="B50" s="12" t="str">
        <f>IF(LoanIsGood,IF(ROW()-ROW(PaymentSchedule3[[#Headers],[PMT NO]])&gt;ScheduledNumberOfPayments,"",ROW()-ROW(PaymentSchedule3[[#Headers],[PMT NO]])),"")</f>
        <v/>
      </c>
      <c r="C50" s="13" t="str">
        <f>IF(PaymentSchedule3[[#This Row],[PMT NO]]&lt;&gt;"",EOMONTH(LoanStartDate,ROW(PaymentSchedule3[[#This Row],[PMT NO]])-ROW(PaymentSchedule3[[#Headers],[PMT NO]])-2)+DAY(LoanStartDate),"")</f>
        <v/>
      </c>
      <c r="D50" s="14" t="str">
        <f>IF(PaymentSchedule3[[#This Row],[PMT NO]]&lt;&gt;"",IF(ROW()-ROW(PaymentSchedule3[[#Headers],[BEGINNING BALANCE]])=1,LoanAmount,INDEX(PaymentSchedule3[ENDING BALANCE],ROW()-ROW(PaymentSchedule3[[#Headers],[BEGINNING BALANCE]])-1)),"")</f>
        <v/>
      </c>
      <c r="E50" s="14" t="str">
        <f>IF(PaymentSchedule3[[#This Row],[PMT NO]]&lt;&gt;"",ScheduledPayment,"")</f>
        <v/>
      </c>
      <c r="F5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50" s="14" t="str">
        <f>IF(PaymentSchedule3[[#This Row],[PMT NO]]&lt;&gt;"",PaymentSchedule3[[#This Row],[TOTAL PAYMENT]]-PaymentSchedule3[[#This Row],[INTEREST]],"")</f>
        <v/>
      </c>
      <c r="I50" s="14" t="str">
        <f>IF(PaymentSchedule3[[#This Row],[PMT NO]]&lt;&gt;"",PaymentSchedule3[[#This Row],[BEGINNING BALANCE]]*(InterestRate/PaymentsPerYear),"")</f>
        <v/>
      </c>
      <c r="J50" s="14" t="str">
        <f>IF(PaymentSchedule3[[#This Row],[PMT NO]]&lt;&gt;"",IF(PaymentSchedule3[[#This Row],[SCHEDULED PAYMENT]]+PaymentSchedule3[[#This Row],[EXTRA PAYMENT]]&lt;=PaymentSchedule3[[#This Row],[BEGINNING BALANCE]],PaymentSchedule3[[#This Row],[BEGINNING BALANCE]]-PaymentSchedule3[[#This Row],[PRINCIPAL]],0),"")</f>
        <v/>
      </c>
      <c r="K50" s="14" t="str">
        <f>IF(PaymentSchedule3[[#This Row],[PMT NO]]&lt;&gt;"",SUM(INDEX(PaymentSchedule3[INTEREST],1,1):PaymentSchedule3[[#This Row],[INTEREST]]),"")</f>
        <v/>
      </c>
    </row>
    <row r="51" spans="2:11" x14ac:dyDescent="0.25">
      <c r="B51" s="12" t="str">
        <f>IF(LoanIsGood,IF(ROW()-ROW(PaymentSchedule3[[#Headers],[PMT NO]])&gt;ScheduledNumberOfPayments,"",ROW()-ROW(PaymentSchedule3[[#Headers],[PMT NO]])),"")</f>
        <v/>
      </c>
      <c r="C51" s="13" t="str">
        <f>IF(PaymentSchedule3[[#This Row],[PMT NO]]&lt;&gt;"",EOMONTH(LoanStartDate,ROW(PaymentSchedule3[[#This Row],[PMT NO]])-ROW(PaymentSchedule3[[#Headers],[PMT NO]])-2)+DAY(LoanStartDate),"")</f>
        <v/>
      </c>
      <c r="D51" s="14" t="str">
        <f>IF(PaymentSchedule3[[#This Row],[PMT NO]]&lt;&gt;"",IF(ROW()-ROW(PaymentSchedule3[[#Headers],[BEGINNING BALANCE]])=1,LoanAmount,INDEX(PaymentSchedule3[ENDING BALANCE],ROW()-ROW(PaymentSchedule3[[#Headers],[BEGINNING BALANCE]])-1)),"")</f>
        <v/>
      </c>
      <c r="E51" s="14" t="str">
        <f>IF(PaymentSchedule3[[#This Row],[PMT NO]]&lt;&gt;"",ScheduledPayment,"")</f>
        <v/>
      </c>
      <c r="F5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51" s="14" t="str">
        <f>IF(PaymentSchedule3[[#This Row],[PMT NO]]&lt;&gt;"",PaymentSchedule3[[#This Row],[TOTAL PAYMENT]]-PaymentSchedule3[[#This Row],[INTEREST]],"")</f>
        <v/>
      </c>
      <c r="I51" s="14" t="str">
        <f>IF(PaymentSchedule3[[#This Row],[PMT NO]]&lt;&gt;"",PaymentSchedule3[[#This Row],[BEGINNING BALANCE]]*(InterestRate/PaymentsPerYear),"")</f>
        <v/>
      </c>
      <c r="J51" s="14" t="str">
        <f>IF(PaymentSchedule3[[#This Row],[PMT NO]]&lt;&gt;"",IF(PaymentSchedule3[[#This Row],[SCHEDULED PAYMENT]]+PaymentSchedule3[[#This Row],[EXTRA PAYMENT]]&lt;=PaymentSchedule3[[#This Row],[BEGINNING BALANCE]],PaymentSchedule3[[#This Row],[BEGINNING BALANCE]]-PaymentSchedule3[[#This Row],[PRINCIPAL]],0),"")</f>
        <v/>
      </c>
      <c r="K51" s="14" t="str">
        <f>IF(PaymentSchedule3[[#This Row],[PMT NO]]&lt;&gt;"",SUM(INDEX(PaymentSchedule3[INTEREST],1,1):PaymentSchedule3[[#This Row],[INTEREST]]),"")</f>
        <v/>
      </c>
    </row>
    <row r="52" spans="2:11" x14ac:dyDescent="0.25">
      <c r="B52" s="12" t="str">
        <f>IF(LoanIsGood,IF(ROW()-ROW(PaymentSchedule3[[#Headers],[PMT NO]])&gt;ScheduledNumberOfPayments,"",ROW()-ROW(PaymentSchedule3[[#Headers],[PMT NO]])),"")</f>
        <v/>
      </c>
      <c r="C52" s="13" t="str">
        <f>IF(PaymentSchedule3[[#This Row],[PMT NO]]&lt;&gt;"",EOMONTH(LoanStartDate,ROW(PaymentSchedule3[[#This Row],[PMT NO]])-ROW(PaymentSchedule3[[#Headers],[PMT NO]])-2)+DAY(LoanStartDate),"")</f>
        <v/>
      </c>
      <c r="D52" s="14" t="str">
        <f>IF(PaymentSchedule3[[#This Row],[PMT NO]]&lt;&gt;"",IF(ROW()-ROW(PaymentSchedule3[[#Headers],[BEGINNING BALANCE]])=1,LoanAmount,INDEX(PaymentSchedule3[ENDING BALANCE],ROW()-ROW(PaymentSchedule3[[#Headers],[BEGINNING BALANCE]])-1)),"")</f>
        <v/>
      </c>
      <c r="E52" s="14" t="str">
        <f>IF(PaymentSchedule3[[#This Row],[PMT NO]]&lt;&gt;"",ScheduledPayment,"")</f>
        <v/>
      </c>
      <c r="F5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52" s="14" t="str">
        <f>IF(PaymentSchedule3[[#This Row],[PMT NO]]&lt;&gt;"",PaymentSchedule3[[#This Row],[TOTAL PAYMENT]]-PaymentSchedule3[[#This Row],[INTEREST]],"")</f>
        <v/>
      </c>
      <c r="I52" s="14" t="str">
        <f>IF(PaymentSchedule3[[#This Row],[PMT NO]]&lt;&gt;"",PaymentSchedule3[[#This Row],[BEGINNING BALANCE]]*(InterestRate/PaymentsPerYear),"")</f>
        <v/>
      </c>
      <c r="J52" s="14" t="str">
        <f>IF(PaymentSchedule3[[#This Row],[PMT NO]]&lt;&gt;"",IF(PaymentSchedule3[[#This Row],[SCHEDULED PAYMENT]]+PaymentSchedule3[[#This Row],[EXTRA PAYMENT]]&lt;=PaymentSchedule3[[#This Row],[BEGINNING BALANCE]],PaymentSchedule3[[#This Row],[BEGINNING BALANCE]]-PaymentSchedule3[[#This Row],[PRINCIPAL]],0),"")</f>
        <v/>
      </c>
      <c r="K52" s="14" t="str">
        <f>IF(PaymentSchedule3[[#This Row],[PMT NO]]&lt;&gt;"",SUM(INDEX(PaymentSchedule3[INTEREST],1,1):PaymentSchedule3[[#This Row],[INTEREST]]),"")</f>
        <v/>
      </c>
    </row>
    <row r="53" spans="2:11" x14ac:dyDescent="0.25">
      <c r="B53" s="12" t="str">
        <f>IF(LoanIsGood,IF(ROW()-ROW(PaymentSchedule3[[#Headers],[PMT NO]])&gt;ScheduledNumberOfPayments,"",ROW()-ROW(PaymentSchedule3[[#Headers],[PMT NO]])),"")</f>
        <v/>
      </c>
      <c r="C53" s="13" t="str">
        <f>IF(PaymentSchedule3[[#This Row],[PMT NO]]&lt;&gt;"",EOMONTH(LoanStartDate,ROW(PaymentSchedule3[[#This Row],[PMT NO]])-ROW(PaymentSchedule3[[#Headers],[PMT NO]])-2)+DAY(LoanStartDate),"")</f>
        <v/>
      </c>
      <c r="D53" s="14" t="str">
        <f>IF(PaymentSchedule3[[#This Row],[PMT NO]]&lt;&gt;"",IF(ROW()-ROW(PaymentSchedule3[[#Headers],[BEGINNING BALANCE]])=1,LoanAmount,INDEX(PaymentSchedule3[ENDING BALANCE],ROW()-ROW(PaymentSchedule3[[#Headers],[BEGINNING BALANCE]])-1)),"")</f>
        <v/>
      </c>
      <c r="E53" s="14" t="str">
        <f>IF(PaymentSchedule3[[#This Row],[PMT NO]]&lt;&gt;"",ScheduledPayment,"")</f>
        <v/>
      </c>
      <c r="F5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53" s="14" t="str">
        <f>IF(PaymentSchedule3[[#This Row],[PMT NO]]&lt;&gt;"",PaymentSchedule3[[#This Row],[TOTAL PAYMENT]]-PaymentSchedule3[[#This Row],[INTEREST]],"")</f>
        <v/>
      </c>
      <c r="I53" s="14" t="str">
        <f>IF(PaymentSchedule3[[#This Row],[PMT NO]]&lt;&gt;"",PaymentSchedule3[[#This Row],[BEGINNING BALANCE]]*(InterestRate/PaymentsPerYear),"")</f>
        <v/>
      </c>
      <c r="J53" s="14" t="str">
        <f>IF(PaymentSchedule3[[#This Row],[PMT NO]]&lt;&gt;"",IF(PaymentSchedule3[[#This Row],[SCHEDULED PAYMENT]]+PaymentSchedule3[[#This Row],[EXTRA PAYMENT]]&lt;=PaymentSchedule3[[#This Row],[BEGINNING BALANCE]],PaymentSchedule3[[#This Row],[BEGINNING BALANCE]]-PaymentSchedule3[[#This Row],[PRINCIPAL]],0),"")</f>
        <v/>
      </c>
      <c r="K53" s="14" t="str">
        <f>IF(PaymentSchedule3[[#This Row],[PMT NO]]&lt;&gt;"",SUM(INDEX(PaymentSchedule3[INTEREST],1,1):PaymentSchedule3[[#This Row],[INTEREST]]),"")</f>
        <v/>
      </c>
    </row>
    <row r="54" spans="2:11" x14ac:dyDescent="0.25">
      <c r="B54" s="12" t="str">
        <f>IF(LoanIsGood,IF(ROW()-ROW(PaymentSchedule3[[#Headers],[PMT NO]])&gt;ScheduledNumberOfPayments,"",ROW()-ROW(PaymentSchedule3[[#Headers],[PMT NO]])),"")</f>
        <v/>
      </c>
      <c r="C54" s="13" t="str">
        <f>IF(PaymentSchedule3[[#This Row],[PMT NO]]&lt;&gt;"",EOMONTH(LoanStartDate,ROW(PaymentSchedule3[[#This Row],[PMT NO]])-ROW(PaymentSchedule3[[#Headers],[PMT NO]])-2)+DAY(LoanStartDate),"")</f>
        <v/>
      </c>
      <c r="D54" s="14" t="str">
        <f>IF(PaymentSchedule3[[#This Row],[PMT NO]]&lt;&gt;"",IF(ROW()-ROW(PaymentSchedule3[[#Headers],[BEGINNING BALANCE]])=1,LoanAmount,INDEX(PaymentSchedule3[ENDING BALANCE],ROW()-ROW(PaymentSchedule3[[#Headers],[BEGINNING BALANCE]])-1)),"")</f>
        <v/>
      </c>
      <c r="E54" s="14" t="str">
        <f>IF(PaymentSchedule3[[#This Row],[PMT NO]]&lt;&gt;"",ScheduledPayment,"")</f>
        <v/>
      </c>
      <c r="F5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54" s="14" t="str">
        <f>IF(PaymentSchedule3[[#This Row],[PMT NO]]&lt;&gt;"",PaymentSchedule3[[#This Row],[TOTAL PAYMENT]]-PaymentSchedule3[[#This Row],[INTEREST]],"")</f>
        <v/>
      </c>
      <c r="I54" s="14" t="str">
        <f>IF(PaymentSchedule3[[#This Row],[PMT NO]]&lt;&gt;"",PaymentSchedule3[[#This Row],[BEGINNING BALANCE]]*(InterestRate/PaymentsPerYear),"")</f>
        <v/>
      </c>
      <c r="J54" s="14" t="str">
        <f>IF(PaymentSchedule3[[#This Row],[PMT NO]]&lt;&gt;"",IF(PaymentSchedule3[[#This Row],[SCHEDULED PAYMENT]]+PaymentSchedule3[[#This Row],[EXTRA PAYMENT]]&lt;=PaymentSchedule3[[#This Row],[BEGINNING BALANCE]],PaymentSchedule3[[#This Row],[BEGINNING BALANCE]]-PaymentSchedule3[[#This Row],[PRINCIPAL]],0),"")</f>
        <v/>
      </c>
      <c r="K54" s="14" t="str">
        <f>IF(PaymentSchedule3[[#This Row],[PMT NO]]&lt;&gt;"",SUM(INDEX(PaymentSchedule3[INTEREST],1,1):PaymentSchedule3[[#This Row],[INTEREST]]),"")</f>
        <v/>
      </c>
    </row>
    <row r="55" spans="2:11" x14ac:dyDescent="0.25">
      <c r="B55" s="12" t="str">
        <f>IF(LoanIsGood,IF(ROW()-ROW(PaymentSchedule3[[#Headers],[PMT NO]])&gt;ScheduledNumberOfPayments,"",ROW()-ROW(PaymentSchedule3[[#Headers],[PMT NO]])),"")</f>
        <v/>
      </c>
      <c r="C55" s="13" t="str">
        <f>IF(PaymentSchedule3[[#This Row],[PMT NO]]&lt;&gt;"",EOMONTH(LoanStartDate,ROW(PaymentSchedule3[[#This Row],[PMT NO]])-ROW(PaymentSchedule3[[#Headers],[PMT NO]])-2)+DAY(LoanStartDate),"")</f>
        <v/>
      </c>
      <c r="D55" s="14" t="str">
        <f>IF(PaymentSchedule3[[#This Row],[PMT NO]]&lt;&gt;"",IF(ROW()-ROW(PaymentSchedule3[[#Headers],[BEGINNING BALANCE]])=1,LoanAmount,INDEX(PaymentSchedule3[ENDING BALANCE],ROW()-ROW(PaymentSchedule3[[#Headers],[BEGINNING BALANCE]])-1)),"")</f>
        <v/>
      </c>
      <c r="E55" s="14" t="str">
        <f>IF(PaymentSchedule3[[#This Row],[PMT NO]]&lt;&gt;"",ScheduledPayment,"")</f>
        <v/>
      </c>
      <c r="F5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55" s="14" t="str">
        <f>IF(PaymentSchedule3[[#This Row],[PMT NO]]&lt;&gt;"",PaymentSchedule3[[#This Row],[TOTAL PAYMENT]]-PaymentSchedule3[[#This Row],[INTEREST]],"")</f>
        <v/>
      </c>
      <c r="I55" s="14" t="str">
        <f>IF(PaymentSchedule3[[#This Row],[PMT NO]]&lt;&gt;"",PaymentSchedule3[[#This Row],[BEGINNING BALANCE]]*(InterestRate/PaymentsPerYear),"")</f>
        <v/>
      </c>
      <c r="J55" s="14" t="str">
        <f>IF(PaymentSchedule3[[#This Row],[PMT NO]]&lt;&gt;"",IF(PaymentSchedule3[[#This Row],[SCHEDULED PAYMENT]]+PaymentSchedule3[[#This Row],[EXTRA PAYMENT]]&lt;=PaymentSchedule3[[#This Row],[BEGINNING BALANCE]],PaymentSchedule3[[#This Row],[BEGINNING BALANCE]]-PaymentSchedule3[[#This Row],[PRINCIPAL]],0),"")</f>
        <v/>
      </c>
      <c r="K55" s="14" t="str">
        <f>IF(PaymentSchedule3[[#This Row],[PMT NO]]&lt;&gt;"",SUM(INDEX(PaymentSchedule3[INTEREST],1,1):PaymentSchedule3[[#This Row],[INTEREST]]),"")</f>
        <v/>
      </c>
    </row>
    <row r="56" spans="2:11" x14ac:dyDescent="0.25">
      <c r="B56" s="12" t="str">
        <f>IF(LoanIsGood,IF(ROW()-ROW(PaymentSchedule3[[#Headers],[PMT NO]])&gt;ScheduledNumberOfPayments,"",ROW()-ROW(PaymentSchedule3[[#Headers],[PMT NO]])),"")</f>
        <v/>
      </c>
      <c r="C56" s="13" t="str">
        <f>IF(PaymentSchedule3[[#This Row],[PMT NO]]&lt;&gt;"",EOMONTH(LoanStartDate,ROW(PaymentSchedule3[[#This Row],[PMT NO]])-ROW(PaymentSchedule3[[#Headers],[PMT NO]])-2)+DAY(LoanStartDate),"")</f>
        <v/>
      </c>
      <c r="D56" s="14" t="str">
        <f>IF(PaymentSchedule3[[#This Row],[PMT NO]]&lt;&gt;"",IF(ROW()-ROW(PaymentSchedule3[[#Headers],[BEGINNING BALANCE]])=1,LoanAmount,INDEX(PaymentSchedule3[ENDING BALANCE],ROW()-ROW(PaymentSchedule3[[#Headers],[BEGINNING BALANCE]])-1)),"")</f>
        <v/>
      </c>
      <c r="E56" s="14" t="str">
        <f>IF(PaymentSchedule3[[#This Row],[PMT NO]]&lt;&gt;"",ScheduledPayment,"")</f>
        <v/>
      </c>
      <c r="F5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56" s="14" t="str">
        <f>IF(PaymentSchedule3[[#This Row],[PMT NO]]&lt;&gt;"",PaymentSchedule3[[#This Row],[TOTAL PAYMENT]]-PaymentSchedule3[[#This Row],[INTEREST]],"")</f>
        <v/>
      </c>
      <c r="I56" s="14" t="str">
        <f>IF(PaymentSchedule3[[#This Row],[PMT NO]]&lt;&gt;"",PaymentSchedule3[[#This Row],[BEGINNING BALANCE]]*(InterestRate/PaymentsPerYear),"")</f>
        <v/>
      </c>
      <c r="J56" s="14" t="str">
        <f>IF(PaymentSchedule3[[#This Row],[PMT NO]]&lt;&gt;"",IF(PaymentSchedule3[[#This Row],[SCHEDULED PAYMENT]]+PaymentSchedule3[[#This Row],[EXTRA PAYMENT]]&lt;=PaymentSchedule3[[#This Row],[BEGINNING BALANCE]],PaymentSchedule3[[#This Row],[BEGINNING BALANCE]]-PaymentSchedule3[[#This Row],[PRINCIPAL]],0),"")</f>
        <v/>
      </c>
      <c r="K56" s="14" t="str">
        <f>IF(PaymentSchedule3[[#This Row],[PMT NO]]&lt;&gt;"",SUM(INDEX(PaymentSchedule3[INTEREST],1,1):PaymentSchedule3[[#This Row],[INTEREST]]),"")</f>
        <v/>
      </c>
    </row>
    <row r="57" spans="2:11" x14ac:dyDescent="0.25">
      <c r="B57" s="12" t="str">
        <f>IF(LoanIsGood,IF(ROW()-ROW(PaymentSchedule3[[#Headers],[PMT NO]])&gt;ScheduledNumberOfPayments,"",ROW()-ROW(PaymentSchedule3[[#Headers],[PMT NO]])),"")</f>
        <v/>
      </c>
      <c r="C57" s="13" t="str">
        <f>IF(PaymentSchedule3[[#This Row],[PMT NO]]&lt;&gt;"",EOMONTH(LoanStartDate,ROW(PaymentSchedule3[[#This Row],[PMT NO]])-ROW(PaymentSchedule3[[#Headers],[PMT NO]])-2)+DAY(LoanStartDate),"")</f>
        <v/>
      </c>
      <c r="D57" s="14" t="str">
        <f>IF(PaymentSchedule3[[#This Row],[PMT NO]]&lt;&gt;"",IF(ROW()-ROW(PaymentSchedule3[[#Headers],[BEGINNING BALANCE]])=1,LoanAmount,INDEX(PaymentSchedule3[ENDING BALANCE],ROW()-ROW(PaymentSchedule3[[#Headers],[BEGINNING BALANCE]])-1)),"")</f>
        <v/>
      </c>
      <c r="E57" s="14" t="str">
        <f>IF(PaymentSchedule3[[#This Row],[PMT NO]]&lt;&gt;"",ScheduledPayment,"")</f>
        <v/>
      </c>
      <c r="F5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57" s="14" t="str">
        <f>IF(PaymentSchedule3[[#This Row],[PMT NO]]&lt;&gt;"",PaymentSchedule3[[#This Row],[TOTAL PAYMENT]]-PaymentSchedule3[[#This Row],[INTEREST]],"")</f>
        <v/>
      </c>
      <c r="I57" s="14" t="str">
        <f>IF(PaymentSchedule3[[#This Row],[PMT NO]]&lt;&gt;"",PaymentSchedule3[[#This Row],[BEGINNING BALANCE]]*(InterestRate/PaymentsPerYear),"")</f>
        <v/>
      </c>
      <c r="J57" s="14" t="str">
        <f>IF(PaymentSchedule3[[#This Row],[PMT NO]]&lt;&gt;"",IF(PaymentSchedule3[[#This Row],[SCHEDULED PAYMENT]]+PaymentSchedule3[[#This Row],[EXTRA PAYMENT]]&lt;=PaymentSchedule3[[#This Row],[BEGINNING BALANCE]],PaymentSchedule3[[#This Row],[BEGINNING BALANCE]]-PaymentSchedule3[[#This Row],[PRINCIPAL]],0),"")</f>
        <v/>
      </c>
      <c r="K57" s="14" t="str">
        <f>IF(PaymentSchedule3[[#This Row],[PMT NO]]&lt;&gt;"",SUM(INDEX(PaymentSchedule3[INTEREST],1,1):PaymentSchedule3[[#This Row],[INTEREST]]),"")</f>
        <v/>
      </c>
    </row>
    <row r="58" spans="2:11" x14ac:dyDescent="0.25">
      <c r="B58" s="12" t="str">
        <f>IF(LoanIsGood,IF(ROW()-ROW(PaymentSchedule3[[#Headers],[PMT NO]])&gt;ScheduledNumberOfPayments,"",ROW()-ROW(PaymentSchedule3[[#Headers],[PMT NO]])),"")</f>
        <v/>
      </c>
      <c r="C58" s="13" t="str">
        <f>IF(PaymentSchedule3[[#This Row],[PMT NO]]&lt;&gt;"",EOMONTH(LoanStartDate,ROW(PaymentSchedule3[[#This Row],[PMT NO]])-ROW(PaymentSchedule3[[#Headers],[PMT NO]])-2)+DAY(LoanStartDate),"")</f>
        <v/>
      </c>
      <c r="D58" s="14" t="str">
        <f>IF(PaymentSchedule3[[#This Row],[PMT NO]]&lt;&gt;"",IF(ROW()-ROW(PaymentSchedule3[[#Headers],[BEGINNING BALANCE]])=1,LoanAmount,INDEX(PaymentSchedule3[ENDING BALANCE],ROW()-ROW(PaymentSchedule3[[#Headers],[BEGINNING BALANCE]])-1)),"")</f>
        <v/>
      </c>
      <c r="E58" s="14" t="str">
        <f>IF(PaymentSchedule3[[#This Row],[PMT NO]]&lt;&gt;"",ScheduledPayment,"")</f>
        <v/>
      </c>
      <c r="F5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58" s="14" t="str">
        <f>IF(PaymentSchedule3[[#This Row],[PMT NO]]&lt;&gt;"",PaymentSchedule3[[#This Row],[TOTAL PAYMENT]]-PaymentSchedule3[[#This Row],[INTEREST]],"")</f>
        <v/>
      </c>
      <c r="I58" s="14" t="str">
        <f>IF(PaymentSchedule3[[#This Row],[PMT NO]]&lt;&gt;"",PaymentSchedule3[[#This Row],[BEGINNING BALANCE]]*(InterestRate/PaymentsPerYear),"")</f>
        <v/>
      </c>
      <c r="J58" s="14" t="str">
        <f>IF(PaymentSchedule3[[#This Row],[PMT NO]]&lt;&gt;"",IF(PaymentSchedule3[[#This Row],[SCHEDULED PAYMENT]]+PaymentSchedule3[[#This Row],[EXTRA PAYMENT]]&lt;=PaymentSchedule3[[#This Row],[BEGINNING BALANCE]],PaymentSchedule3[[#This Row],[BEGINNING BALANCE]]-PaymentSchedule3[[#This Row],[PRINCIPAL]],0),"")</f>
        <v/>
      </c>
      <c r="K58" s="14" t="str">
        <f>IF(PaymentSchedule3[[#This Row],[PMT NO]]&lt;&gt;"",SUM(INDEX(PaymentSchedule3[INTEREST],1,1):PaymentSchedule3[[#This Row],[INTEREST]]),"")</f>
        <v/>
      </c>
    </row>
    <row r="59" spans="2:11" x14ac:dyDescent="0.25">
      <c r="B59" s="12" t="str">
        <f>IF(LoanIsGood,IF(ROW()-ROW(PaymentSchedule3[[#Headers],[PMT NO]])&gt;ScheduledNumberOfPayments,"",ROW()-ROW(PaymentSchedule3[[#Headers],[PMT NO]])),"")</f>
        <v/>
      </c>
      <c r="C59" s="13" t="str">
        <f>IF(PaymentSchedule3[[#This Row],[PMT NO]]&lt;&gt;"",EOMONTH(LoanStartDate,ROW(PaymentSchedule3[[#This Row],[PMT NO]])-ROW(PaymentSchedule3[[#Headers],[PMT NO]])-2)+DAY(LoanStartDate),"")</f>
        <v/>
      </c>
      <c r="D59" s="14" t="str">
        <f>IF(PaymentSchedule3[[#This Row],[PMT NO]]&lt;&gt;"",IF(ROW()-ROW(PaymentSchedule3[[#Headers],[BEGINNING BALANCE]])=1,LoanAmount,INDEX(PaymentSchedule3[ENDING BALANCE],ROW()-ROW(PaymentSchedule3[[#Headers],[BEGINNING BALANCE]])-1)),"")</f>
        <v/>
      </c>
      <c r="E59" s="14" t="str">
        <f>IF(PaymentSchedule3[[#This Row],[PMT NO]]&lt;&gt;"",ScheduledPayment,"")</f>
        <v/>
      </c>
      <c r="F5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5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59" s="14" t="str">
        <f>IF(PaymentSchedule3[[#This Row],[PMT NO]]&lt;&gt;"",PaymentSchedule3[[#This Row],[TOTAL PAYMENT]]-PaymentSchedule3[[#This Row],[INTEREST]],"")</f>
        <v/>
      </c>
      <c r="I59" s="14" t="str">
        <f>IF(PaymentSchedule3[[#This Row],[PMT NO]]&lt;&gt;"",PaymentSchedule3[[#This Row],[BEGINNING BALANCE]]*(InterestRate/PaymentsPerYear),"")</f>
        <v/>
      </c>
      <c r="J59" s="14" t="str">
        <f>IF(PaymentSchedule3[[#This Row],[PMT NO]]&lt;&gt;"",IF(PaymentSchedule3[[#This Row],[SCHEDULED PAYMENT]]+PaymentSchedule3[[#This Row],[EXTRA PAYMENT]]&lt;=PaymentSchedule3[[#This Row],[BEGINNING BALANCE]],PaymentSchedule3[[#This Row],[BEGINNING BALANCE]]-PaymentSchedule3[[#This Row],[PRINCIPAL]],0),"")</f>
        <v/>
      </c>
      <c r="K59" s="14" t="str">
        <f>IF(PaymentSchedule3[[#This Row],[PMT NO]]&lt;&gt;"",SUM(INDEX(PaymentSchedule3[INTEREST],1,1):PaymentSchedule3[[#This Row],[INTEREST]]),"")</f>
        <v/>
      </c>
    </row>
    <row r="60" spans="2:11" x14ac:dyDescent="0.25">
      <c r="B60" s="12" t="str">
        <f>IF(LoanIsGood,IF(ROW()-ROW(PaymentSchedule3[[#Headers],[PMT NO]])&gt;ScheduledNumberOfPayments,"",ROW()-ROW(PaymentSchedule3[[#Headers],[PMT NO]])),"")</f>
        <v/>
      </c>
      <c r="C60" s="13" t="str">
        <f>IF(PaymentSchedule3[[#This Row],[PMT NO]]&lt;&gt;"",EOMONTH(LoanStartDate,ROW(PaymentSchedule3[[#This Row],[PMT NO]])-ROW(PaymentSchedule3[[#Headers],[PMT NO]])-2)+DAY(LoanStartDate),"")</f>
        <v/>
      </c>
      <c r="D60" s="14" t="str">
        <f>IF(PaymentSchedule3[[#This Row],[PMT NO]]&lt;&gt;"",IF(ROW()-ROW(PaymentSchedule3[[#Headers],[BEGINNING BALANCE]])=1,LoanAmount,INDEX(PaymentSchedule3[ENDING BALANCE],ROW()-ROW(PaymentSchedule3[[#Headers],[BEGINNING BALANCE]])-1)),"")</f>
        <v/>
      </c>
      <c r="E60" s="14" t="str">
        <f>IF(PaymentSchedule3[[#This Row],[PMT NO]]&lt;&gt;"",ScheduledPayment,"")</f>
        <v/>
      </c>
      <c r="F6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60" s="14" t="str">
        <f>IF(PaymentSchedule3[[#This Row],[PMT NO]]&lt;&gt;"",PaymentSchedule3[[#This Row],[TOTAL PAYMENT]]-PaymentSchedule3[[#This Row],[INTEREST]],"")</f>
        <v/>
      </c>
      <c r="I60" s="14" t="str">
        <f>IF(PaymentSchedule3[[#This Row],[PMT NO]]&lt;&gt;"",PaymentSchedule3[[#This Row],[BEGINNING BALANCE]]*(InterestRate/PaymentsPerYear),"")</f>
        <v/>
      </c>
      <c r="J60" s="14" t="str">
        <f>IF(PaymentSchedule3[[#This Row],[PMT NO]]&lt;&gt;"",IF(PaymentSchedule3[[#This Row],[SCHEDULED PAYMENT]]+PaymentSchedule3[[#This Row],[EXTRA PAYMENT]]&lt;=PaymentSchedule3[[#This Row],[BEGINNING BALANCE]],PaymentSchedule3[[#This Row],[BEGINNING BALANCE]]-PaymentSchedule3[[#This Row],[PRINCIPAL]],0),"")</f>
        <v/>
      </c>
      <c r="K60" s="14" t="str">
        <f>IF(PaymentSchedule3[[#This Row],[PMT NO]]&lt;&gt;"",SUM(INDEX(PaymentSchedule3[INTEREST],1,1):PaymentSchedule3[[#This Row],[INTEREST]]),"")</f>
        <v/>
      </c>
    </row>
    <row r="61" spans="2:11" x14ac:dyDescent="0.25">
      <c r="B61" s="12" t="str">
        <f>IF(LoanIsGood,IF(ROW()-ROW(PaymentSchedule3[[#Headers],[PMT NO]])&gt;ScheduledNumberOfPayments,"",ROW()-ROW(PaymentSchedule3[[#Headers],[PMT NO]])),"")</f>
        <v/>
      </c>
      <c r="C61" s="13" t="str">
        <f>IF(PaymentSchedule3[[#This Row],[PMT NO]]&lt;&gt;"",EOMONTH(LoanStartDate,ROW(PaymentSchedule3[[#This Row],[PMT NO]])-ROW(PaymentSchedule3[[#Headers],[PMT NO]])-2)+DAY(LoanStartDate),"")</f>
        <v/>
      </c>
      <c r="D61" s="14" t="str">
        <f>IF(PaymentSchedule3[[#This Row],[PMT NO]]&lt;&gt;"",IF(ROW()-ROW(PaymentSchedule3[[#Headers],[BEGINNING BALANCE]])=1,LoanAmount,INDEX(PaymentSchedule3[ENDING BALANCE],ROW()-ROW(PaymentSchedule3[[#Headers],[BEGINNING BALANCE]])-1)),"")</f>
        <v/>
      </c>
      <c r="E61" s="14" t="str">
        <f>IF(PaymentSchedule3[[#This Row],[PMT NO]]&lt;&gt;"",ScheduledPayment,"")</f>
        <v/>
      </c>
      <c r="F6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61" s="14" t="str">
        <f>IF(PaymentSchedule3[[#This Row],[PMT NO]]&lt;&gt;"",PaymentSchedule3[[#This Row],[TOTAL PAYMENT]]-PaymentSchedule3[[#This Row],[INTEREST]],"")</f>
        <v/>
      </c>
      <c r="I61" s="14" t="str">
        <f>IF(PaymentSchedule3[[#This Row],[PMT NO]]&lt;&gt;"",PaymentSchedule3[[#This Row],[BEGINNING BALANCE]]*(InterestRate/PaymentsPerYear),"")</f>
        <v/>
      </c>
      <c r="J61" s="14" t="str">
        <f>IF(PaymentSchedule3[[#This Row],[PMT NO]]&lt;&gt;"",IF(PaymentSchedule3[[#This Row],[SCHEDULED PAYMENT]]+PaymentSchedule3[[#This Row],[EXTRA PAYMENT]]&lt;=PaymentSchedule3[[#This Row],[BEGINNING BALANCE]],PaymentSchedule3[[#This Row],[BEGINNING BALANCE]]-PaymentSchedule3[[#This Row],[PRINCIPAL]],0),"")</f>
        <v/>
      </c>
      <c r="K61" s="14" t="str">
        <f>IF(PaymentSchedule3[[#This Row],[PMT NO]]&lt;&gt;"",SUM(INDEX(PaymentSchedule3[INTEREST],1,1):PaymentSchedule3[[#This Row],[INTEREST]]),"")</f>
        <v/>
      </c>
    </row>
    <row r="62" spans="2:11" x14ac:dyDescent="0.25">
      <c r="B62" s="12" t="str">
        <f>IF(LoanIsGood,IF(ROW()-ROW(PaymentSchedule3[[#Headers],[PMT NO]])&gt;ScheduledNumberOfPayments,"",ROW()-ROW(PaymentSchedule3[[#Headers],[PMT NO]])),"")</f>
        <v/>
      </c>
      <c r="C62" s="13" t="str">
        <f>IF(PaymentSchedule3[[#This Row],[PMT NO]]&lt;&gt;"",EOMONTH(LoanStartDate,ROW(PaymentSchedule3[[#This Row],[PMT NO]])-ROW(PaymentSchedule3[[#Headers],[PMT NO]])-2)+DAY(LoanStartDate),"")</f>
        <v/>
      </c>
      <c r="D62" s="14" t="str">
        <f>IF(PaymentSchedule3[[#This Row],[PMT NO]]&lt;&gt;"",IF(ROW()-ROW(PaymentSchedule3[[#Headers],[BEGINNING BALANCE]])=1,LoanAmount,INDEX(PaymentSchedule3[ENDING BALANCE],ROW()-ROW(PaymentSchedule3[[#Headers],[BEGINNING BALANCE]])-1)),"")</f>
        <v/>
      </c>
      <c r="E62" s="14" t="str">
        <f>IF(PaymentSchedule3[[#This Row],[PMT NO]]&lt;&gt;"",ScheduledPayment,"")</f>
        <v/>
      </c>
      <c r="F6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62" s="14" t="str">
        <f>IF(PaymentSchedule3[[#This Row],[PMT NO]]&lt;&gt;"",PaymentSchedule3[[#This Row],[TOTAL PAYMENT]]-PaymentSchedule3[[#This Row],[INTEREST]],"")</f>
        <v/>
      </c>
      <c r="I62" s="14" t="str">
        <f>IF(PaymentSchedule3[[#This Row],[PMT NO]]&lt;&gt;"",PaymentSchedule3[[#This Row],[BEGINNING BALANCE]]*(InterestRate/PaymentsPerYear),"")</f>
        <v/>
      </c>
      <c r="J62" s="14" t="str">
        <f>IF(PaymentSchedule3[[#This Row],[PMT NO]]&lt;&gt;"",IF(PaymentSchedule3[[#This Row],[SCHEDULED PAYMENT]]+PaymentSchedule3[[#This Row],[EXTRA PAYMENT]]&lt;=PaymentSchedule3[[#This Row],[BEGINNING BALANCE]],PaymentSchedule3[[#This Row],[BEGINNING BALANCE]]-PaymentSchedule3[[#This Row],[PRINCIPAL]],0),"")</f>
        <v/>
      </c>
      <c r="K62" s="14" t="str">
        <f>IF(PaymentSchedule3[[#This Row],[PMT NO]]&lt;&gt;"",SUM(INDEX(PaymentSchedule3[INTEREST],1,1):PaymentSchedule3[[#This Row],[INTEREST]]),"")</f>
        <v/>
      </c>
    </row>
    <row r="63" spans="2:11" x14ac:dyDescent="0.25">
      <c r="B63" s="12" t="str">
        <f>IF(LoanIsGood,IF(ROW()-ROW(PaymentSchedule3[[#Headers],[PMT NO]])&gt;ScheduledNumberOfPayments,"",ROW()-ROW(PaymentSchedule3[[#Headers],[PMT NO]])),"")</f>
        <v/>
      </c>
      <c r="C63" s="13" t="str">
        <f>IF(PaymentSchedule3[[#This Row],[PMT NO]]&lt;&gt;"",EOMONTH(LoanStartDate,ROW(PaymentSchedule3[[#This Row],[PMT NO]])-ROW(PaymentSchedule3[[#Headers],[PMT NO]])-2)+DAY(LoanStartDate),"")</f>
        <v/>
      </c>
      <c r="D63" s="14" t="str">
        <f>IF(PaymentSchedule3[[#This Row],[PMT NO]]&lt;&gt;"",IF(ROW()-ROW(PaymentSchedule3[[#Headers],[BEGINNING BALANCE]])=1,LoanAmount,INDEX(PaymentSchedule3[ENDING BALANCE],ROW()-ROW(PaymentSchedule3[[#Headers],[BEGINNING BALANCE]])-1)),"")</f>
        <v/>
      </c>
      <c r="E63" s="14" t="str">
        <f>IF(PaymentSchedule3[[#This Row],[PMT NO]]&lt;&gt;"",ScheduledPayment,"")</f>
        <v/>
      </c>
      <c r="F6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63" s="14" t="str">
        <f>IF(PaymentSchedule3[[#This Row],[PMT NO]]&lt;&gt;"",PaymentSchedule3[[#This Row],[TOTAL PAYMENT]]-PaymentSchedule3[[#This Row],[INTEREST]],"")</f>
        <v/>
      </c>
      <c r="I63" s="14" t="str">
        <f>IF(PaymentSchedule3[[#This Row],[PMT NO]]&lt;&gt;"",PaymentSchedule3[[#This Row],[BEGINNING BALANCE]]*(InterestRate/PaymentsPerYear),"")</f>
        <v/>
      </c>
      <c r="J63" s="14" t="str">
        <f>IF(PaymentSchedule3[[#This Row],[PMT NO]]&lt;&gt;"",IF(PaymentSchedule3[[#This Row],[SCHEDULED PAYMENT]]+PaymentSchedule3[[#This Row],[EXTRA PAYMENT]]&lt;=PaymentSchedule3[[#This Row],[BEGINNING BALANCE]],PaymentSchedule3[[#This Row],[BEGINNING BALANCE]]-PaymentSchedule3[[#This Row],[PRINCIPAL]],0),"")</f>
        <v/>
      </c>
      <c r="K63" s="14" t="str">
        <f>IF(PaymentSchedule3[[#This Row],[PMT NO]]&lt;&gt;"",SUM(INDEX(PaymentSchedule3[INTEREST],1,1):PaymentSchedule3[[#This Row],[INTEREST]]),"")</f>
        <v/>
      </c>
    </row>
    <row r="64" spans="2:11" x14ac:dyDescent="0.25">
      <c r="B64" s="12" t="str">
        <f>IF(LoanIsGood,IF(ROW()-ROW(PaymentSchedule3[[#Headers],[PMT NO]])&gt;ScheduledNumberOfPayments,"",ROW()-ROW(PaymentSchedule3[[#Headers],[PMT NO]])),"")</f>
        <v/>
      </c>
      <c r="C64" s="13" t="str">
        <f>IF(PaymentSchedule3[[#This Row],[PMT NO]]&lt;&gt;"",EOMONTH(LoanStartDate,ROW(PaymentSchedule3[[#This Row],[PMT NO]])-ROW(PaymentSchedule3[[#Headers],[PMT NO]])-2)+DAY(LoanStartDate),"")</f>
        <v/>
      </c>
      <c r="D64" s="14" t="str">
        <f>IF(PaymentSchedule3[[#This Row],[PMT NO]]&lt;&gt;"",IF(ROW()-ROW(PaymentSchedule3[[#Headers],[BEGINNING BALANCE]])=1,LoanAmount,INDEX(PaymentSchedule3[ENDING BALANCE],ROW()-ROW(PaymentSchedule3[[#Headers],[BEGINNING BALANCE]])-1)),"")</f>
        <v/>
      </c>
      <c r="E64" s="14" t="str">
        <f>IF(PaymentSchedule3[[#This Row],[PMT NO]]&lt;&gt;"",ScheduledPayment,"")</f>
        <v/>
      </c>
      <c r="F6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64" s="14" t="str">
        <f>IF(PaymentSchedule3[[#This Row],[PMT NO]]&lt;&gt;"",PaymentSchedule3[[#This Row],[TOTAL PAYMENT]]-PaymentSchedule3[[#This Row],[INTEREST]],"")</f>
        <v/>
      </c>
      <c r="I64" s="14" t="str">
        <f>IF(PaymentSchedule3[[#This Row],[PMT NO]]&lt;&gt;"",PaymentSchedule3[[#This Row],[BEGINNING BALANCE]]*(InterestRate/PaymentsPerYear),"")</f>
        <v/>
      </c>
      <c r="J64" s="14" t="str">
        <f>IF(PaymentSchedule3[[#This Row],[PMT NO]]&lt;&gt;"",IF(PaymentSchedule3[[#This Row],[SCHEDULED PAYMENT]]+PaymentSchedule3[[#This Row],[EXTRA PAYMENT]]&lt;=PaymentSchedule3[[#This Row],[BEGINNING BALANCE]],PaymentSchedule3[[#This Row],[BEGINNING BALANCE]]-PaymentSchedule3[[#This Row],[PRINCIPAL]],0),"")</f>
        <v/>
      </c>
      <c r="K64" s="14" t="str">
        <f>IF(PaymentSchedule3[[#This Row],[PMT NO]]&lt;&gt;"",SUM(INDEX(PaymentSchedule3[INTEREST],1,1):PaymentSchedule3[[#This Row],[INTEREST]]),"")</f>
        <v/>
      </c>
    </row>
    <row r="65" spans="2:11" x14ac:dyDescent="0.25">
      <c r="B65" s="12" t="str">
        <f>IF(LoanIsGood,IF(ROW()-ROW(PaymentSchedule3[[#Headers],[PMT NO]])&gt;ScheduledNumberOfPayments,"",ROW()-ROW(PaymentSchedule3[[#Headers],[PMT NO]])),"")</f>
        <v/>
      </c>
      <c r="C65" s="13" t="str">
        <f>IF(PaymentSchedule3[[#This Row],[PMT NO]]&lt;&gt;"",EOMONTH(LoanStartDate,ROW(PaymentSchedule3[[#This Row],[PMT NO]])-ROW(PaymentSchedule3[[#Headers],[PMT NO]])-2)+DAY(LoanStartDate),"")</f>
        <v/>
      </c>
      <c r="D65" s="14" t="str">
        <f>IF(PaymentSchedule3[[#This Row],[PMT NO]]&lt;&gt;"",IF(ROW()-ROW(PaymentSchedule3[[#Headers],[BEGINNING BALANCE]])=1,LoanAmount,INDEX(PaymentSchedule3[ENDING BALANCE],ROW()-ROW(PaymentSchedule3[[#Headers],[BEGINNING BALANCE]])-1)),"")</f>
        <v/>
      </c>
      <c r="E65" s="14" t="str">
        <f>IF(PaymentSchedule3[[#This Row],[PMT NO]]&lt;&gt;"",ScheduledPayment,"")</f>
        <v/>
      </c>
      <c r="F6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65" s="14" t="str">
        <f>IF(PaymentSchedule3[[#This Row],[PMT NO]]&lt;&gt;"",PaymentSchedule3[[#This Row],[TOTAL PAYMENT]]-PaymentSchedule3[[#This Row],[INTEREST]],"")</f>
        <v/>
      </c>
      <c r="I65" s="14" t="str">
        <f>IF(PaymentSchedule3[[#This Row],[PMT NO]]&lt;&gt;"",PaymentSchedule3[[#This Row],[BEGINNING BALANCE]]*(InterestRate/PaymentsPerYear),"")</f>
        <v/>
      </c>
      <c r="J65" s="14" t="str">
        <f>IF(PaymentSchedule3[[#This Row],[PMT NO]]&lt;&gt;"",IF(PaymentSchedule3[[#This Row],[SCHEDULED PAYMENT]]+PaymentSchedule3[[#This Row],[EXTRA PAYMENT]]&lt;=PaymentSchedule3[[#This Row],[BEGINNING BALANCE]],PaymentSchedule3[[#This Row],[BEGINNING BALANCE]]-PaymentSchedule3[[#This Row],[PRINCIPAL]],0),"")</f>
        <v/>
      </c>
      <c r="K65" s="14" t="str">
        <f>IF(PaymentSchedule3[[#This Row],[PMT NO]]&lt;&gt;"",SUM(INDEX(PaymentSchedule3[INTEREST],1,1):PaymentSchedule3[[#This Row],[INTEREST]]),"")</f>
        <v/>
      </c>
    </row>
    <row r="66" spans="2:11" x14ac:dyDescent="0.25">
      <c r="B66" s="12" t="str">
        <f>IF(LoanIsGood,IF(ROW()-ROW(PaymentSchedule3[[#Headers],[PMT NO]])&gt;ScheduledNumberOfPayments,"",ROW()-ROW(PaymentSchedule3[[#Headers],[PMT NO]])),"")</f>
        <v/>
      </c>
      <c r="C66" s="13" t="str">
        <f>IF(PaymentSchedule3[[#This Row],[PMT NO]]&lt;&gt;"",EOMONTH(LoanStartDate,ROW(PaymentSchedule3[[#This Row],[PMT NO]])-ROW(PaymentSchedule3[[#Headers],[PMT NO]])-2)+DAY(LoanStartDate),"")</f>
        <v/>
      </c>
      <c r="D66" s="14" t="str">
        <f>IF(PaymentSchedule3[[#This Row],[PMT NO]]&lt;&gt;"",IF(ROW()-ROW(PaymentSchedule3[[#Headers],[BEGINNING BALANCE]])=1,LoanAmount,INDEX(PaymentSchedule3[ENDING BALANCE],ROW()-ROW(PaymentSchedule3[[#Headers],[BEGINNING BALANCE]])-1)),"")</f>
        <v/>
      </c>
      <c r="E66" s="14" t="str">
        <f>IF(PaymentSchedule3[[#This Row],[PMT NO]]&lt;&gt;"",ScheduledPayment,"")</f>
        <v/>
      </c>
      <c r="F6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66" s="14" t="str">
        <f>IF(PaymentSchedule3[[#This Row],[PMT NO]]&lt;&gt;"",PaymentSchedule3[[#This Row],[TOTAL PAYMENT]]-PaymentSchedule3[[#This Row],[INTEREST]],"")</f>
        <v/>
      </c>
      <c r="I66" s="14" t="str">
        <f>IF(PaymentSchedule3[[#This Row],[PMT NO]]&lt;&gt;"",PaymentSchedule3[[#This Row],[BEGINNING BALANCE]]*(InterestRate/PaymentsPerYear),"")</f>
        <v/>
      </c>
      <c r="J66" s="14" t="str">
        <f>IF(PaymentSchedule3[[#This Row],[PMT NO]]&lt;&gt;"",IF(PaymentSchedule3[[#This Row],[SCHEDULED PAYMENT]]+PaymentSchedule3[[#This Row],[EXTRA PAYMENT]]&lt;=PaymentSchedule3[[#This Row],[BEGINNING BALANCE]],PaymentSchedule3[[#This Row],[BEGINNING BALANCE]]-PaymentSchedule3[[#This Row],[PRINCIPAL]],0),"")</f>
        <v/>
      </c>
      <c r="K66" s="14" t="str">
        <f>IF(PaymentSchedule3[[#This Row],[PMT NO]]&lt;&gt;"",SUM(INDEX(PaymentSchedule3[INTEREST],1,1):PaymentSchedule3[[#This Row],[INTEREST]]),"")</f>
        <v/>
      </c>
    </row>
    <row r="67" spans="2:11" x14ac:dyDescent="0.25">
      <c r="B67" s="12" t="str">
        <f>IF(LoanIsGood,IF(ROW()-ROW(PaymentSchedule3[[#Headers],[PMT NO]])&gt;ScheduledNumberOfPayments,"",ROW()-ROW(PaymentSchedule3[[#Headers],[PMT NO]])),"")</f>
        <v/>
      </c>
      <c r="C67" s="13" t="str">
        <f>IF(PaymentSchedule3[[#This Row],[PMT NO]]&lt;&gt;"",EOMONTH(LoanStartDate,ROW(PaymentSchedule3[[#This Row],[PMT NO]])-ROW(PaymentSchedule3[[#Headers],[PMT NO]])-2)+DAY(LoanStartDate),"")</f>
        <v/>
      </c>
      <c r="D67" s="14" t="str">
        <f>IF(PaymentSchedule3[[#This Row],[PMT NO]]&lt;&gt;"",IF(ROW()-ROW(PaymentSchedule3[[#Headers],[BEGINNING BALANCE]])=1,LoanAmount,INDEX(PaymentSchedule3[ENDING BALANCE],ROW()-ROW(PaymentSchedule3[[#Headers],[BEGINNING BALANCE]])-1)),"")</f>
        <v/>
      </c>
      <c r="E67" s="14" t="str">
        <f>IF(PaymentSchedule3[[#This Row],[PMT NO]]&lt;&gt;"",ScheduledPayment,"")</f>
        <v/>
      </c>
      <c r="F6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67" s="14" t="str">
        <f>IF(PaymentSchedule3[[#This Row],[PMT NO]]&lt;&gt;"",PaymentSchedule3[[#This Row],[TOTAL PAYMENT]]-PaymentSchedule3[[#This Row],[INTEREST]],"")</f>
        <v/>
      </c>
      <c r="I67" s="14" t="str">
        <f>IF(PaymentSchedule3[[#This Row],[PMT NO]]&lt;&gt;"",PaymentSchedule3[[#This Row],[BEGINNING BALANCE]]*(InterestRate/PaymentsPerYear),"")</f>
        <v/>
      </c>
      <c r="J67" s="14" t="str">
        <f>IF(PaymentSchedule3[[#This Row],[PMT NO]]&lt;&gt;"",IF(PaymentSchedule3[[#This Row],[SCHEDULED PAYMENT]]+PaymentSchedule3[[#This Row],[EXTRA PAYMENT]]&lt;=PaymentSchedule3[[#This Row],[BEGINNING BALANCE]],PaymentSchedule3[[#This Row],[BEGINNING BALANCE]]-PaymentSchedule3[[#This Row],[PRINCIPAL]],0),"")</f>
        <v/>
      </c>
      <c r="K67" s="14" t="str">
        <f>IF(PaymentSchedule3[[#This Row],[PMT NO]]&lt;&gt;"",SUM(INDEX(PaymentSchedule3[INTEREST],1,1):PaymentSchedule3[[#This Row],[INTEREST]]),"")</f>
        <v/>
      </c>
    </row>
    <row r="68" spans="2:11" x14ac:dyDescent="0.25">
      <c r="B68" s="12" t="str">
        <f>IF(LoanIsGood,IF(ROW()-ROW(PaymentSchedule3[[#Headers],[PMT NO]])&gt;ScheduledNumberOfPayments,"",ROW()-ROW(PaymentSchedule3[[#Headers],[PMT NO]])),"")</f>
        <v/>
      </c>
      <c r="C68" s="13" t="str">
        <f>IF(PaymentSchedule3[[#This Row],[PMT NO]]&lt;&gt;"",EOMONTH(LoanStartDate,ROW(PaymentSchedule3[[#This Row],[PMT NO]])-ROW(PaymentSchedule3[[#Headers],[PMT NO]])-2)+DAY(LoanStartDate),"")</f>
        <v/>
      </c>
      <c r="D68" s="14" t="str">
        <f>IF(PaymentSchedule3[[#This Row],[PMT NO]]&lt;&gt;"",IF(ROW()-ROW(PaymentSchedule3[[#Headers],[BEGINNING BALANCE]])=1,LoanAmount,INDEX(PaymentSchedule3[ENDING BALANCE],ROW()-ROW(PaymentSchedule3[[#Headers],[BEGINNING BALANCE]])-1)),"")</f>
        <v/>
      </c>
      <c r="E68" s="14" t="str">
        <f>IF(PaymentSchedule3[[#This Row],[PMT NO]]&lt;&gt;"",ScheduledPayment,"")</f>
        <v/>
      </c>
      <c r="F6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68" s="14" t="str">
        <f>IF(PaymentSchedule3[[#This Row],[PMT NO]]&lt;&gt;"",PaymentSchedule3[[#This Row],[TOTAL PAYMENT]]-PaymentSchedule3[[#This Row],[INTEREST]],"")</f>
        <v/>
      </c>
      <c r="I68" s="14" t="str">
        <f>IF(PaymentSchedule3[[#This Row],[PMT NO]]&lt;&gt;"",PaymentSchedule3[[#This Row],[BEGINNING BALANCE]]*(InterestRate/PaymentsPerYear),"")</f>
        <v/>
      </c>
      <c r="J68" s="14" t="str">
        <f>IF(PaymentSchedule3[[#This Row],[PMT NO]]&lt;&gt;"",IF(PaymentSchedule3[[#This Row],[SCHEDULED PAYMENT]]+PaymentSchedule3[[#This Row],[EXTRA PAYMENT]]&lt;=PaymentSchedule3[[#This Row],[BEGINNING BALANCE]],PaymentSchedule3[[#This Row],[BEGINNING BALANCE]]-PaymentSchedule3[[#This Row],[PRINCIPAL]],0),"")</f>
        <v/>
      </c>
      <c r="K68" s="14" t="str">
        <f>IF(PaymentSchedule3[[#This Row],[PMT NO]]&lt;&gt;"",SUM(INDEX(PaymentSchedule3[INTEREST],1,1):PaymentSchedule3[[#This Row],[INTEREST]]),"")</f>
        <v/>
      </c>
    </row>
    <row r="69" spans="2:11" x14ac:dyDescent="0.25">
      <c r="B69" s="12" t="str">
        <f>IF(LoanIsGood,IF(ROW()-ROW(PaymentSchedule3[[#Headers],[PMT NO]])&gt;ScheduledNumberOfPayments,"",ROW()-ROW(PaymentSchedule3[[#Headers],[PMT NO]])),"")</f>
        <v/>
      </c>
      <c r="C69" s="13" t="str">
        <f>IF(PaymentSchedule3[[#This Row],[PMT NO]]&lt;&gt;"",EOMONTH(LoanStartDate,ROW(PaymentSchedule3[[#This Row],[PMT NO]])-ROW(PaymentSchedule3[[#Headers],[PMT NO]])-2)+DAY(LoanStartDate),"")</f>
        <v/>
      </c>
      <c r="D69" s="14" t="str">
        <f>IF(PaymentSchedule3[[#This Row],[PMT NO]]&lt;&gt;"",IF(ROW()-ROW(PaymentSchedule3[[#Headers],[BEGINNING BALANCE]])=1,LoanAmount,INDEX(PaymentSchedule3[ENDING BALANCE],ROW()-ROW(PaymentSchedule3[[#Headers],[BEGINNING BALANCE]])-1)),"")</f>
        <v/>
      </c>
      <c r="E69" s="14" t="str">
        <f>IF(PaymentSchedule3[[#This Row],[PMT NO]]&lt;&gt;"",ScheduledPayment,"")</f>
        <v/>
      </c>
      <c r="F6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6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69" s="14" t="str">
        <f>IF(PaymentSchedule3[[#This Row],[PMT NO]]&lt;&gt;"",PaymentSchedule3[[#This Row],[TOTAL PAYMENT]]-PaymentSchedule3[[#This Row],[INTEREST]],"")</f>
        <v/>
      </c>
      <c r="I69" s="14" t="str">
        <f>IF(PaymentSchedule3[[#This Row],[PMT NO]]&lt;&gt;"",PaymentSchedule3[[#This Row],[BEGINNING BALANCE]]*(InterestRate/PaymentsPerYear),"")</f>
        <v/>
      </c>
      <c r="J69" s="14" t="str">
        <f>IF(PaymentSchedule3[[#This Row],[PMT NO]]&lt;&gt;"",IF(PaymentSchedule3[[#This Row],[SCHEDULED PAYMENT]]+PaymentSchedule3[[#This Row],[EXTRA PAYMENT]]&lt;=PaymentSchedule3[[#This Row],[BEGINNING BALANCE]],PaymentSchedule3[[#This Row],[BEGINNING BALANCE]]-PaymentSchedule3[[#This Row],[PRINCIPAL]],0),"")</f>
        <v/>
      </c>
      <c r="K69" s="14" t="str">
        <f>IF(PaymentSchedule3[[#This Row],[PMT NO]]&lt;&gt;"",SUM(INDEX(PaymentSchedule3[INTEREST],1,1):PaymentSchedule3[[#This Row],[INTEREST]]),"")</f>
        <v/>
      </c>
    </row>
    <row r="70" spans="2:11" x14ac:dyDescent="0.25">
      <c r="B70" s="12" t="str">
        <f>IF(LoanIsGood,IF(ROW()-ROW(PaymentSchedule3[[#Headers],[PMT NO]])&gt;ScheduledNumberOfPayments,"",ROW()-ROW(PaymentSchedule3[[#Headers],[PMT NO]])),"")</f>
        <v/>
      </c>
      <c r="C70" s="13" t="str">
        <f>IF(PaymentSchedule3[[#This Row],[PMT NO]]&lt;&gt;"",EOMONTH(LoanStartDate,ROW(PaymentSchedule3[[#This Row],[PMT NO]])-ROW(PaymentSchedule3[[#Headers],[PMT NO]])-2)+DAY(LoanStartDate),"")</f>
        <v/>
      </c>
      <c r="D70" s="14" t="str">
        <f>IF(PaymentSchedule3[[#This Row],[PMT NO]]&lt;&gt;"",IF(ROW()-ROW(PaymentSchedule3[[#Headers],[BEGINNING BALANCE]])=1,LoanAmount,INDEX(PaymentSchedule3[ENDING BALANCE],ROW()-ROW(PaymentSchedule3[[#Headers],[BEGINNING BALANCE]])-1)),"")</f>
        <v/>
      </c>
      <c r="E70" s="14" t="str">
        <f>IF(PaymentSchedule3[[#This Row],[PMT NO]]&lt;&gt;"",ScheduledPayment,"")</f>
        <v/>
      </c>
      <c r="F7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70" s="14" t="str">
        <f>IF(PaymentSchedule3[[#This Row],[PMT NO]]&lt;&gt;"",PaymentSchedule3[[#This Row],[TOTAL PAYMENT]]-PaymentSchedule3[[#This Row],[INTEREST]],"")</f>
        <v/>
      </c>
      <c r="I70" s="14" t="str">
        <f>IF(PaymentSchedule3[[#This Row],[PMT NO]]&lt;&gt;"",PaymentSchedule3[[#This Row],[BEGINNING BALANCE]]*(InterestRate/PaymentsPerYear),"")</f>
        <v/>
      </c>
      <c r="J70" s="14" t="str">
        <f>IF(PaymentSchedule3[[#This Row],[PMT NO]]&lt;&gt;"",IF(PaymentSchedule3[[#This Row],[SCHEDULED PAYMENT]]+PaymentSchedule3[[#This Row],[EXTRA PAYMENT]]&lt;=PaymentSchedule3[[#This Row],[BEGINNING BALANCE]],PaymentSchedule3[[#This Row],[BEGINNING BALANCE]]-PaymentSchedule3[[#This Row],[PRINCIPAL]],0),"")</f>
        <v/>
      </c>
      <c r="K70" s="14" t="str">
        <f>IF(PaymentSchedule3[[#This Row],[PMT NO]]&lt;&gt;"",SUM(INDEX(PaymentSchedule3[INTEREST],1,1):PaymentSchedule3[[#This Row],[INTEREST]]),"")</f>
        <v/>
      </c>
    </row>
    <row r="71" spans="2:11" x14ac:dyDescent="0.25">
      <c r="B71" s="12" t="str">
        <f>IF(LoanIsGood,IF(ROW()-ROW(PaymentSchedule3[[#Headers],[PMT NO]])&gt;ScheduledNumberOfPayments,"",ROW()-ROW(PaymentSchedule3[[#Headers],[PMT NO]])),"")</f>
        <v/>
      </c>
      <c r="C71" s="13" t="str">
        <f>IF(PaymentSchedule3[[#This Row],[PMT NO]]&lt;&gt;"",EOMONTH(LoanStartDate,ROW(PaymentSchedule3[[#This Row],[PMT NO]])-ROW(PaymentSchedule3[[#Headers],[PMT NO]])-2)+DAY(LoanStartDate),"")</f>
        <v/>
      </c>
      <c r="D71" s="14" t="str">
        <f>IF(PaymentSchedule3[[#This Row],[PMT NO]]&lt;&gt;"",IF(ROW()-ROW(PaymentSchedule3[[#Headers],[BEGINNING BALANCE]])=1,LoanAmount,INDEX(PaymentSchedule3[ENDING BALANCE],ROW()-ROW(PaymentSchedule3[[#Headers],[BEGINNING BALANCE]])-1)),"")</f>
        <v/>
      </c>
      <c r="E71" s="14" t="str">
        <f>IF(PaymentSchedule3[[#This Row],[PMT NO]]&lt;&gt;"",ScheduledPayment,"")</f>
        <v/>
      </c>
      <c r="F7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71" s="14" t="str">
        <f>IF(PaymentSchedule3[[#This Row],[PMT NO]]&lt;&gt;"",PaymentSchedule3[[#This Row],[TOTAL PAYMENT]]-PaymentSchedule3[[#This Row],[INTEREST]],"")</f>
        <v/>
      </c>
      <c r="I71" s="14" t="str">
        <f>IF(PaymentSchedule3[[#This Row],[PMT NO]]&lt;&gt;"",PaymentSchedule3[[#This Row],[BEGINNING BALANCE]]*(InterestRate/PaymentsPerYear),"")</f>
        <v/>
      </c>
      <c r="J71" s="14" t="str">
        <f>IF(PaymentSchedule3[[#This Row],[PMT NO]]&lt;&gt;"",IF(PaymentSchedule3[[#This Row],[SCHEDULED PAYMENT]]+PaymentSchedule3[[#This Row],[EXTRA PAYMENT]]&lt;=PaymentSchedule3[[#This Row],[BEGINNING BALANCE]],PaymentSchedule3[[#This Row],[BEGINNING BALANCE]]-PaymentSchedule3[[#This Row],[PRINCIPAL]],0),"")</f>
        <v/>
      </c>
      <c r="K71" s="14" t="str">
        <f>IF(PaymentSchedule3[[#This Row],[PMT NO]]&lt;&gt;"",SUM(INDEX(PaymentSchedule3[INTEREST],1,1):PaymentSchedule3[[#This Row],[INTEREST]]),"")</f>
        <v/>
      </c>
    </row>
    <row r="72" spans="2:11" x14ac:dyDescent="0.25">
      <c r="B72" s="12" t="str">
        <f>IF(LoanIsGood,IF(ROW()-ROW(PaymentSchedule3[[#Headers],[PMT NO]])&gt;ScheduledNumberOfPayments,"",ROW()-ROW(PaymentSchedule3[[#Headers],[PMT NO]])),"")</f>
        <v/>
      </c>
      <c r="C72" s="13" t="str">
        <f>IF(PaymentSchedule3[[#This Row],[PMT NO]]&lt;&gt;"",EOMONTH(LoanStartDate,ROW(PaymentSchedule3[[#This Row],[PMT NO]])-ROW(PaymentSchedule3[[#Headers],[PMT NO]])-2)+DAY(LoanStartDate),"")</f>
        <v/>
      </c>
      <c r="D72" s="14" t="str">
        <f>IF(PaymentSchedule3[[#This Row],[PMT NO]]&lt;&gt;"",IF(ROW()-ROW(PaymentSchedule3[[#Headers],[BEGINNING BALANCE]])=1,LoanAmount,INDEX(PaymentSchedule3[ENDING BALANCE],ROW()-ROW(PaymentSchedule3[[#Headers],[BEGINNING BALANCE]])-1)),"")</f>
        <v/>
      </c>
      <c r="E72" s="14" t="str">
        <f>IF(PaymentSchedule3[[#This Row],[PMT NO]]&lt;&gt;"",ScheduledPayment,"")</f>
        <v/>
      </c>
      <c r="F7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72" s="14" t="str">
        <f>IF(PaymentSchedule3[[#This Row],[PMT NO]]&lt;&gt;"",PaymentSchedule3[[#This Row],[TOTAL PAYMENT]]-PaymentSchedule3[[#This Row],[INTEREST]],"")</f>
        <v/>
      </c>
      <c r="I72" s="14" t="str">
        <f>IF(PaymentSchedule3[[#This Row],[PMT NO]]&lt;&gt;"",PaymentSchedule3[[#This Row],[BEGINNING BALANCE]]*(InterestRate/PaymentsPerYear),"")</f>
        <v/>
      </c>
      <c r="J72" s="14" t="str">
        <f>IF(PaymentSchedule3[[#This Row],[PMT NO]]&lt;&gt;"",IF(PaymentSchedule3[[#This Row],[SCHEDULED PAYMENT]]+PaymentSchedule3[[#This Row],[EXTRA PAYMENT]]&lt;=PaymentSchedule3[[#This Row],[BEGINNING BALANCE]],PaymentSchedule3[[#This Row],[BEGINNING BALANCE]]-PaymentSchedule3[[#This Row],[PRINCIPAL]],0),"")</f>
        <v/>
      </c>
      <c r="K72" s="14" t="str">
        <f>IF(PaymentSchedule3[[#This Row],[PMT NO]]&lt;&gt;"",SUM(INDEX(PaymentSchedule3[INTEREST],1,1):PaymentSchedule3[[#This Row],[INTEREST]]),"")</f>
        <v/>
      </c>
    </row>
    <row r="73" spans="2:11" x14ac:dyDescent="0.25">
      <c r="B73" s="12" t="str">
        <f>IF(LoanIsGood,IF(ROW()-ROW(PaymentSchedule3[[#Headers],[PMT NO]])&gt;ScheduledNumberOfPayments,"",ROW()-ROW(PaymentSchedule3[[#Headers],[PMT NO]])),"")</f>
        <v/>
      </c>
      <c r="C73" s="13" t="str">
        <f>IF(PaymentSchedule3[[#This Row],[PMT NO]]&lt;&gt;"",EOMONTH(LoanStartDate,ROW(PaymentSchedule3[[#This Row],[PMT NO]])-ROW(PaymentSchedule3[[#Headers],[PMT NO]])-2)+DAY(LoanStartDate),"")</f>
        <v/>
      </c>
      <c r="D73" s="14" t="str">
        <f>IF(PaymentSchedule3[[#This Row],[PMT NO]]&lt;&gt;"",IF(ROW()-ROW(PaymentSchedule3[[#Headers],[BEGINNING BALANCE]])=1,LoanAmount,INDEX(PaymentSchedule3[ENDING BALANCE],ROW()-ROW(PaymentSchedule3[[#Headers],[BEGINNING BALANCE]])-1)),"")</f>
        <v/>
      </c>
      <c r="E73" s="14" t="str">
        <f>IF(PaymentSchedule3[[#This Row],[PMT NO]]&lt;&gt;"",ScheduledPayment,"")</f>
        <v/>
      </c>
      <c r="F7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73" s="14" t="str">
        <f>IF(PaymentSchedule3[[#This Row],[PMT NO]]&lt;&gt;"",PaymentSchedule3[[#This Row],[TOTAL PAYMENT]]-PaymentSchedule3[[#This Row],[INTEREST]],"")</f>
        <v/>
      </c>
      <c r="I73" s="14" t="str">
        <f>IF(PaymentSchedule3[[#This Row],[PMT NO]]&lt;&gt;"",PaymentSchedule3[[#This Row],[BEGINNING BALANCE]]*(InterestRate/PaymentsPerYear),"")</f>
        <v/>
      </c>
      <c r="J73" s="14" t="str">
        <f>IF(PaymentSchedule3[[#This Row],[PMT NO]]&lt;&gt;"",IF(PaymentSchedule3[[#This Row],[SCHEDULED PAYMENT]]+PaymentSchedule3[[#This Row],[EXTRA PAYMENT]]&lt;=PaymentSchedule3[[#This Row],[BEGINNING BALANCE]],PaymentSchedule3[[#This Row],[BEGINNING BALANCE]]-PaymentSchedule3[[#This Row],[PRINCIPAL]],0),"")</f>
        <v/>
      </c>
      <c r="K73" s="14" t="str">
        <f>IF(PaymentSchedule3[[#This Row],[PMT NO]]&lt;&gt;"",SUM(INDEX(PaymentSchedule3[INTEREST],1,1):PaymentSchedule3[[#This Row],[INTEREST]]),"")</f>
        <v/>
      </c>
    </row>
    <row r="74" spans="2:11" x14ac:dyDescent="0.25">
      <c r="B74" s="12" t="str">
        <f>IF(LoanIsGood,IF(ROW()-ROW(PaymentSchedule3[[#Headers],[PMT NO]])&gt;ScheduledNumberOfPayments,"",ROW()-ROW(PaymentSchedule3[[#Headers],[PMT NO]])),"")</f>
        <v/>
      </c>
      <c r="C74" s="13" t="str">
        <f>IF(PaymentSchedule3[[#This Row],[PMT NO]]&lt;&gt;"",EOMONTH(LoanStartDate,ROW(PaymentSchedule3[[#This Row],[PMT NO]])-ROW(PaymentSchedule3[[#Headers],[PMT NO]])-2)+DAY(LoanStartDate),"")</f>
        <v/>
      </c>
      <c r="D74" s="14" t="str">
        <f>IF(PaymentSchedule3[[#This Row],[PMT NO]]&lt;&gt;"",IF(ROW()-ROW(PaymentSchedule3[[#Headers],[BEGINNING BALANCE]])=1,LoanAmount,INDEX(PaymentSchedule3[ENDING BALANCE],ROW()-ROW(PaymentSchedule3[[#Headers],[BEGINNING BALANCE]])-1)),"")</f>
        <v/>
      </c>
      <c r="E74" s="14" t="str">
        <f>IF(PaymentSchedule3[[#This Row],[PMT NO]]&lt;&gt;"",ScheduledPayment,"")</f>
        <v/>
      </c>
      <c r="F7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74" s="14" t="str">
        <f>IF(PaymentSchedule3[[#This Row],[PMT NO]]&lt;&gt;"",PaymentSchedule3[[#This Row],[TOTAL PAYMENT]]-PaymentSchedule3[[#This Row],[INTEREST]],"")</f>
        <v/>
      </c>
      <c r="I74" s="14" t="str">
        <f>IF(PaymentSchedule3[[#This Row],[PMT NO]]&lt;&gt;"",PaymentSchedule3[[#This Row],[BEGINNING BALANCE]]*(InterestRate/PaymentsPerYear),"")</f>
        <v/>
      </c>
      <c r="J74" s="14" t="str">
        <f>IF(PaymentSchedule3[[#This Row],[PMT NO]]&lt;&gt;"",IF(PaymentSchedule3[[#This Row],[SCHEDULED PAYMENT]]+PaymentSchedule3[[#This Row],[EXTRA PAYMENT]]&lt;=PaymentSchedule3[[#This Row],[BEGINNING BALANCE]],PaymentSchedule3[[#This Row],[BEGINNING BALANCE]]-PaymentSchedule3[[#This Row],[PRINCIPAL]],0),"")</f>
        <v/>
      </c>
      <c r="K74" s="14" t="str">
        <f>IF(PaymentSchedule3[[#This Row],[PMT NO]]&lt;&gt;"",SUM(INDEX(PaymentSchedule3[INTEREST],1,1):PaymentSchedule3[[#This Row],[INTEREST]]),"")</f>
        <v/>
      </c>
    </row>
    <row r="75" spans="2:11" x14ac:dyDescent="0.25">
      <c r="B75" s="12" t="str">
        <f>IF(LoanIsGood,IF(ROW()-ROW(PaymentSchedule3[[#Headers],[PMT NO]])&gt;ScheduledNumberOfPayments,"",ROW()-ROW(PaymentSchedule3[[#Headers],[PMT NO]])),"")</f>
        <v/>
      </c>
      <c r="C75" s="13" t="str">
        <f>IF(PaymentSchedule3[[#This Row],[PMT NO]]&lt;&gt;"",EOMONTH(LoanStartDate,ROW(PaymentSchedule3[[#This Row],[PMT NO]])-ROW(PaymentSchedule3[[#Headers],[PMT NO]])-2)+DAY(LoanStartDate),"")</f>
        <v/>
      </c>
      <c r="D75" s="14" t="str">
        <f>IF(PaymentSchedule3[[#This Row],[PMT NO]]&lt;&gt;"",IF(ROW()-ROW(PaymentSchedule3[[#Headers],[BEGINNING BALANCE]])=1,LoanAmount,INDEX(PaymentSchedule3[ENDING BALANCE],ROW()-ROW(PaymentSchedule3[[#Headers],[BEGINNING BALANCE]])-1)),"")</f>
        <v/>
      </c>
      <c r="E75" s="14" t="str">
        <f>IF(PaymentSchedule3[[#This Row],[PMT NO]]&lt;&gt;"",ScheduledPayment,"")</f>
        <v/>
      </c>
      <c r="F7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75" s="14" t="str">
        <f>IF(PaymentSchedule3[[#This Row],[PMT NO]]&lt;&gt;"",PaymentSchedule3[[#This Row],[TOTAL PAYMENT]]-PaymentSchedule3[[#This Row],[INTEREST]],"")</f>
        <v/>
      </c>
      <c r="I75" s="14" t="str">
        <f>IF(PaymentSchedule3[[#This Row],[PMT NO]]&lt;&gt;"",PaymentSchedule3[[#This Row],[BEGINNING BALANCE]]*(InterestRate/PaymentsPerYear),"")</f>
        <v/>
      </c>
      <c r="J75" s="14" t="str">
        <f>IF(PaymentSchedule3[[#This Row],[PMT NO]]&lt;&gt;"",IF(PaymentSchedule3[[#This Row],[SCHEDULED PAYMENT]]+PaymentSchedule3[[#This Row],[EXTRA PAYMENT]]&lt;=PaymentSchedule3[[#This Row],[BEGINNING BALANCE]],PaymentSchedule3[[#This Row],[BEGINNING BALANCE]]-PaymentSchedule3[[#This Row],[PRINCIPAL]],0),"")</f>
        <v/>
      </c>
      <c r="K75" s="14" t="str">
        <f>IF(PaymentSchedule3[[#This Row],[PMT NO]]&lt;&gt;"",SUM(INDEX(PaymentSchedule3[INTEREST],1,1):PaymentSchedule3[[#This Row],[INTEREST]]),"")</f>
        <v/>
      </c>
    </row>
    <row r="76" spans="2:11" x14ac:dyDescent="0.25">
      <c r="B76" s="12" t="str">
        <f>IF(LoanIsGood,IF(ROW()-ROW(PaymentSchedule3[[#Headers],[PMT NO]])&gt;ScheduledNumberOfPayments,"",ROW()-ROW(PaymentSchedule3[[#Headers],[PMT NO]])),"")</f>
        <v/>
      </c>
      <c r="C76" s="13" t="str">
        <f>IF(PaymentSchedule3[[#This Row],[PMT NO]]&lt;&gt;"",EOMONTH(LoanStartDate,ROW(PaymentSchedule3[[#This Row],[PMT NO]])-ROW(PaymentSchedule3[[#Headers],[PMT NO]])-2)+DAY(LoanStartDate),"")</f>
        <v/>
      </c>
      <c r="D76" s="14" t="str">
        <f>IF(PaymentSchedule3[[#This Row],[PMT NO]]&lt;&gt;"",IF(ROW()-ROW(PaymentSchedule3[[#Headers],[BEGINNING BALANCE]])=1,LoanAmount,INDEX(PaymentSchedule3[ENDING BALANCE],ROW()-ROW(PaymentSchedule3[[#Headers],[BEGINNING BALANCE]])-1)),"")</f>
        <v/>
      </c>
      <c r="E76" s="14" t="str">
        <f>IF(PaymentSchedule3[[#This Row],[PMT NO]]&lt;&gt;"",ScheduledPayment,"")</f>
        <v/>
      </c>
      <c r="F7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76" s="14" t="str">
        <f>IF(PaymentSchedule3[[#This Row],[PMT NO]]&lt;&gt;"",PaymentSchedule3[[#This Row],[TOTAL PAYMENT]]-PaymentSchedule3[[#This Row],[INTEREST]],"")</f>
        <v/>
      </c>
      <c r="I76" s="14" t="str">
        <f>IF(PaymentSchedule3[[#This Row],[PMT NO]]&lt;&gt;"",PaymentSchedule3[[#This Row],[BEGINNING BALANCE]]*(InterestRate/PaymentsPerYear),"")</f>
        <v/>
      </c>
      <c r="J76" s="14" t="str">
        <f>IF(PaymentSchedule3[[#This Row],[PMT NO]]&lt;&gt;"",IF(PaymentSchedule3[[#This Row],[SCHEDULED PAYMENT]]+PaymentSchedule3[[#This Row],[EXTRA PAYMENT]]&lt;=PaymentSchedule3[[#This Row],[BEGINNING BALANCE]],PaymentSchedule3[[#This Row],[BEGINNING BALANCE]]-PaymentSchedule3[[#This Row],[PRINCIPAL]],0),"")</f>
        <v/>
      </c>
      <c r="K76" s="14" t="str">
        <f>IF(PaymentSchedule3[[#This Row],[PMT NO]]&lt;&gt;"",SUM(INDEX(PaymentSchedule3[INTEREST],1,1):PaymentSchedule3[[#This Row],[INTEREST]]),"")</f>
        <v/>
      </c>
    </row>
    <row r="77" spans="2:11" x14ac:dyDescent="0.25">
      <c r="B77" s="12" t="str">
        <f>IF(LoanIsGood,IF(ROW()-ROW(PaymentSchedule3[[#Headers],[PMT NO]])&gt;ScheduledNumberOfPayments,"",ROW()-ROW(PaymentSchedule3[[#Headers],[PMT NO]])),"")</f>
        <v/>
      </c>
      <c r="C77" s="13" t="str">
        <f>IF(PaymentSchedule3[[#This Row],[PMT NO]]&lt;&gt;"",EOMONTH(LoanStartDate,ROW(PaymentSchedule3[[#This Row],[PMT NO]])-ROW(PaymentSchedule3[[#Headers],[PMT NO]])-2)+DAY(LoanStartDate),"")</f>
        <v/>
      </c>
      <c r="D77" s="14" t="str">
        <f>IF(PaymentSchedule3[[#This Row],[PMT NO]]&lt;&gt;"",IF(ROW()-ROW(PaymentSchedule3[[#Headers],[BEGINNING BALANCE]])=1,LoanAmount,INDEX(PaymentSchedule3[ENDING BALANCE],ROW()-ROW(PaymentSchedule3[[#Headers],[BEGINNING BALANCE]])-1)),"")</f>
        <v/>
      </c>
      <c r="E77" s="14" t="str">
        <f>IF(PaymentSchedule3[[#This Row],[PMT NO]]&lt;&gt;"",ScheduledPayment,"")</f>
        <v/>
      </c>
      <c r="F7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77" s="14" t="str">
        <f>IF(PaymentSchedule3[[#This Row],[PMT NO]]&lt;&gt;"",PaymentSchedule3[[#This Row],[TOTAL PAYMENT]]-PaymentSchedule3[[#This Row],[INTEREST]],"")</f>
        <v/>
      </c>
      <c r="I77" s="14" t="str">
        <f>IF(PaymentSchedule3[[#This Row],[PMT NO]]&lt;&gt;"",PaymentSchedule3[[#This Row],[BEGINNING BALANCE]]*(InterestRate/PaymentsPerYear),"")</f>
        <v/>
      </c>
      <c r="J77" s="14" t="str">
        <f>IF(PaymentSchedule3[[#This Row],[PMT NO]]&lt;&gt;"",IF(PaymentSchedule3[[#This Row],[SCHEDULED PAYMENT]]+PaymentSchedule3[[#This Row],[EXTRA PAYMENT]]&lt;=PaymentSchedule3[[#This Row],[BEGINNING BALANCE]],PaymentSchedule3[[#This Row],[BEGINNING BALANCE]]-PaymentSchedule3[[#This Row],[PRINCIPAL]],0),"")</f>
        <v/>
      </c>
      <c r="K77" s="14" t="str">
        <f>IF(PaymentSchedule3[[#This Row],[PMT NO]]&lt;&gt;"",SUM(INDEX(PaymentSchedule3[INTEREST],1,1):PaymentSchedule3[[#This Row],[INTEREST]]),"")</f>
        <v/>
      </c>
    </row>
    <row r="78" spans="2:11" x14ac:dyDescent="0.25">
      <c r="B78" s="12" t="str">
        <f>IF(LoanIsGood,IF(ROW()-ROW(PaymentSchedule3[[#Headers],[PMT NO]])&gt;ScheduledNumberOfPayments,"",ROW()-ROW(PaymentSchedule3[[#Headers],[PMT NO]])),"")</f>
        <v/>
      </c>
      <c r="C78" s="13" t="str">
        <f>IF(PaymentSchedule3[[#This Row],[PMT NO]]&lt;&gt;"",EOMONTH(LoanStartDate,ROW(PaymentSchedule3[[#This Row],[PMT NO]])-ROW(PaymentSchedule3[[#Headers],[PMT NO]])-2)+DAY(LoanStartDate),"")</f>
        <v/>
      </c>
      <c r="D78" s="14" t="str">
        <f>IF(PaymentSchedule3[[#This Row],[PMT NO]]&lt;&gt;"",IF(ROW()-ROW(PaymentSchedule3[[#Headers],[BEGINNING BALANCE]])=1,LoanAmount,INDEX(PaymentSchedule3[ENDING BALANCE],ROW()-ROW(PaymentSchedule3[[#Headers],[BEGINNING BALANCE]])-1)),"")</f>
        <v/>
      </c>
      <c r="E78" s="14" t="str">
        <f>IF(PaymentSchedule3[[#This Row],[PMT NO]]&lt;&gt;"",ScheduledPayment,"")</f>
        <v/>
      </c>
      <c r="F7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78" s="14" t="str">
        <f>IF(PaymentSchedule3[[#This Row],[PMT NO]]&lt;&gt;"",PaymentSchedule3[[#This Row],[TOTAL PAYMENT]]-PaymentSchedule3[[#This Row],[INTEREST]],"")</f>
        <v/>
      </c>
      <c r="I78" s="14" t="str">
        <f>IF(PaymentSchedule3[[#This Row],[PMT NO]]&lt;&gt;"",PaymentSchedule3[[#This Row],[BEGINNING BALANCE]]*(InterestRate/PaymentsPerYear),"")</f>
        <v/>
      </c>
      <c r="J78" s="14" t="str">
        <f>IF(PaymentSchedule3[[#This Row],[PMT NO]]&lt;&gt;"",IF(PaymentSchedule3[[#This Row],[SCHEDULED PAYMENT]]+PaymentSchedule3[[#This Row],[EXTRA PAYMENT]]&lt;=PaymentSchedule3[[#This Row],[BEGINNING BALANCE]],PaymentSchedule3[[#This Row],[BEGINNING BALANCE]]-PaymentSchedule3[[#This Row],[PRINCIPAL]],0),"")</f>
        <v/>
      </c>
      <c r="K78" s="14" t="str">
        <f>IF(PaymentSchedule3[[#This Row],[PMT NO]]&lt;&gt;"",SUM(INDEX(PaymentSchedule3[INTEREST],1,1):PaymentSchedule3[[#This Row],[INTEREST]]),"")</f>
        <v/>
      </c>
    </row>
    <row r="79" spans="2:11" x14ac:dyDescent="0.25">
      <c r="B79" s="12" t="str">
        <f>IF(LoanIsGood,IF(ROW()-ROW(PaymentSchedule3[[#Headers],[PMT NO]])&gt;ScheduledNumberOfPayments,"",ROW()-ROW(PaymentSchedule3[[#Headers],[PMT NO]])),"")</f>
        <v/>
      </c>
      <c r="C79" s="13" t="str">
        <f>IF(PaymentSchedule3[[#This Row],[PMT NO]]&lt;&gt;"",EOMONTH(LoanStartDate,ROW(PaymentSchedule3[[#This Row],[PMT NO]])-ROW(PaymentSchedule3[[#Headers],[PMT NO]])-2)+DAY(LoanStartDate),"")</f>
        <v/>
      </c>
      <c r="D79" s="14" t="str">
        <f>IF(PaymentSchedule3[[#This Row],[PMT NO]]&lt;&gt;"",IF(ROW()-ROW(PaymentSchedule3[[#Headers],[BEGINNING BALANCE]])=1,LoanAmount,INDEX(PaymentSchedule3[ENDING BALANCE],ROW()-ROW(PaymentSchedule3[[#Headers],[BEGINNING BALANCE]])-1)),"")</f>
        <v/>
      </c>
      <c r="E79" s="14" t="str">
        <f>IF(PaymentSchedule3[[#This Row],[PMT NO]]&lt;&gt;"",ScheduledPayment,"")</f>
        <v/>
      </c>
      <c r="F7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7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79" s="14" t="str">
        <f>IF(PaymentSchedule3[[#This Row],[PMT NO]]&lt;&gt;"",PaymentSchedule3[[#This Row],[TOTAL PAYMENT]]-PaymentSchedule3[[#This Row],[INTEREST]],"")</f>
        <v/>
      </c>
      <c r="I79" s="14" t="str">
        <f>IF(PaymentSchedule3[[#This Row],[PMT NO]]&lt;&gt;"",PaymentSchedule3[[#This Row],[BEGINNING BALANCE]]*(InterestRate/PaymentsPerYear),"")</f>
        <v/>
      </c>
      <c r="J79" s="14" t="str">
        <f>IF(PaymentSchedule3[[#This Row],[PMT NO]]&lt;&gt;"",IF(PaymentSchedule3[[#This Row],[SCHEDULED PAYMENT]]+PaymentSchedule3[[#This Row],[EXTRA PAYMENT]]&lt;=PaymentSchedule3[[#This Row],[BEGINNING BALANCE]],PaymentSchedule3[[#This Row],[BEGINNING BALANCE]]-PaymentSchedule3[[#This Row],[PRINCIPAL]],0),"")</f>
        <v/>
      </c>
      <c r="K79" s="14" t="str">
        <f>IF(PaymentSchedule3[[#This Row],[PMT NO]]&lt;&gt;"",SUM(INDEX(PaymentSchedule3[INTEREST],1,1):PaymentSchedule3[[#This Row],[INTEREST]]),"")</f>
        <v/>
      </c>
    </row>
    <row r="80" spans="2:11" x14ac:dyDescent="0.25">
      <c r="B80" s="12" t="str">
        <f>IF(LoanIsGood,IF(ROW()-ROW(PaymentSchedule3[[#Headers],[PMT NO]])&gt;ScheduledNumberOfPayments,"",ROW()-ROW(PaymentSchedule3[[#Headers],[PMT NO]])),"")</f>
        <v/>
      </c>
      <c r="C80" s="13" t="str">
        <f>IF(PaymentSchedule3[[#This Row],[PMT NO]]&lt;&gt;"",EOMONTH(LoanStartDate,ROW(PaymentSchedule3[[#This Row],[PMT NO]])-ROW(PaymentSchedule3[[#Headers],[PMT NO]])-2)+DAY(LoanStartDate),"")</f>
        <v/>
      </c>
      <c r="D80" s="14" t="str">
        <f>IF(PaymentSchedule3[[#This Row],[PMT NO]]&lt;&gt;"",IF(ROW()-ROW(PaymentSchedule3[[#Headers],[BEGINNING BALANCE]])=1,LoanAmount,INDEX(PaymentSchedule3[ENDING BALANCE],ROW()-ROW(PaymentSchedule3[[#Headers],[BEGINNING BALANCE]])-1)),"")</f>
        <v/>
      </c>
      <c r="E80" s="14" t="str">
        <f>IF(PaymentSchedule3[[#This Row],[PMT NO]]&lt;&gt;"",ScheduledPayment,"")</f>
        <v/>
      </c>
      <c r="F8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80" s="14" t="str">
        <f>IF(PaymentSchedule3[[#This Row],[PMT NO]]&lt;&gt;"",PaymentSchedule3[[#This Row],[TOTAL PAYMENT]]-PaymentSchedule3[[#This Row],[INTEREST]],"")</f>
        <v/>
      </c>
      <c r="I80" s="14" t="str">
        <f>IF(PaymentSchedule3[[#This Row],[PMT NO]]&lt;&gt;"",PaymentSchedule3[[#This Row],[BEGINNING BALANCE]]*(InterestRate/PaymentsPerYear),"")</f>
        <v/>
      </c>
      <c r="J80" s="14" t="str">
        <f>IF(PaymentSchedule3[[#This Row],[PMT NO]]&lt;&gt;"",IF(PaymentSchedule3[[#This Row],[SCHEDULED PAYMENT]]+PaymentSchedule3[[#This Row],[EXTRA PAYMENT]]&lt;=PaymentSchedule3[[#This Row],[BEGINNING BALANCE]],PaymentSchedule3[[#This Row],[BEGINNING BALANCE]]-PaymentSchedule3[[#This Row],[PRINCIPAL]],0),"")</f>
        <v/>
      </c>
      <c r="K80" s="14" t="str">
        <f>IF(PaymentSchedule3[[#This Row],[PMT NO]]&lt;&gt;"",SUM(INDEX(PaymentSchedule3[INTEREST],1,1):PaymentSchedule3[[#This Row],[INTEREST]]),"")</f>
        <v/>
      </c>
    </row>
    <row r="81" spans="2:11" x14ac:dyDescent="0.25">
      <c r="B81" s="12" t="str">
        <f>IF(LoanIsGood,IF(ROW()-ROW(PaymentSchedule3[[#Headers],[PMT NO]])&gt;ScheduledNumberOfPayments,"",ROW()-ROW(PaymentSchedule3[[#Headers],[PMT NO]])),"")</f>
        <v/>
      </c>
      <c r="C81" s="13" t="str">
        <f>IF(PaymentSchedule3[[#This Row],[PMT NO]]&lt;&gt;"",EOMONTH(LoanStartDate,ROW(PaymentSchedule3[[#This Row],[PMT NO]])-ROW(PaymentSchedule3[[#Headers],[PMT NO]])-2)+DAY(LoanStartDate),"")</f>
        <v/>
      </c>
      <c r="D81" s="14" t="str">
        <f>IF(PaymentSchedule3[[#This Row],[PMT NO]]&lt;&gt;"",IF(ROW()-ROW(PaymentSchedule3[[#Headers],[BEGINNING BALANCE]])=1,LoanAmount,INDEX(PaymentSchedule3[ENDING BALANCE],ROW()-ROW(PaymentSchedule3[[#Headers],[BEGINNING BALANCE]])-1)),"")</f>
        <v/>
      </c>
      <c r="E81" s="14" t="str">
        <f>IF(PaymentSchedule3[[#This Row],[PMT NO]]&lt;&gt;"",ScheduledPayment,"")</f>
        <v/>
      </c>
      <c r="F8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81" s="14" t="str">
        <f>IF(PaymentSchedule3[[#This Row],[PMT NO]]&lt;&gt;"",PaymentSchedule3[[#This Row],[TOTAL PAYMENT]]-PaymentSchedule3[[#This Row],[INTEREST]],"")</f>
        <v/>
      </c>
      <c r="I81" s="14" t="str">
        <f>IF(PaymentSchedule3[[#This Row],[PMT NO]]&lt;&gt;"",PaymentSchedule3[[#This Row],[BEGINNING BALANCE]]*(InterestRate/PaymentsPerYear),"")</f>
        <v/>
      </c>
      <c r="J81" s="14" t="str">
        <f>IF(PaymentSchedule3[[#This Row],[PMT NO]]&lt;&gt;"",IF(PaymentSchedule3[[#This Row],[SCHEDULED PAYMENT]]+PaymentSchedule3[[#This Row],[EXTRA PAYMENT]]&lt;=PaymentSchedule3[[#This Row],[BEGINNING BALANCE]],PaymentSchedule3[[#This Row],[BEGINNING BALANCE]]-PaymentSchedule3[[#This Row],[PRINCIPAL]],0),"")</f>
        <v/>
      </c>
      <c r="K81" s="14" t="str">
        <f>IF(PaymentSchedule3[[#This Row],[PMT NO]]&lt;&gt;"",SUM(INDEX(PaymentSchedule3[INTEREST],1,1):PaymentSchedule3[[#This Row],[INTEREST]]),"")</f>
        <v/>
      </c>
    </row>
    <row r="82" spans="2:11" x14ac:dyDescent="0.25">
      <c r="B82" s="12" t="str">
        <f>IF(LoanIsGood,IF(ROW()-ROW(PaymentSchedule3[[#Headers],[PMT NO]])&gt;ScheduledNumberOfPayments,"",ROW()-ROW(PaymentSchedule3[[#Headers],[PMT NO]])),"")</f>
        <v/>
      </c>
      <c r="C82" s="13" t="str">
        <f>IF(PaymentSchedule3[[#This Row],[PMT NO]]&lt;&gt;"",EOMONTH(LoanStartDate,ROW(PaymentSchedule3[[#This Row],[PMT NO]])-ROW(PaymentSchedule3[[#Headers],[PMT NO]])-2)+DAY(LoanStartDate),"")</f>
        <v/>
      </c>
      <c r="D82" s="14" t="str">
        <f>IF(PaymentSchedule3[[#This Row],[PMT NO]]&lt;&gt;"",IF(ROW()-ROW(PaymentSchedule3[[#Headers],[BEGINNING BALANCE]])=1,LoanAmount,INDEX(PaymentSchedule3[ENDING BALANCE],ROW()-ROW(PaymentSchedule3[[#Headers],[BEGINNING BALANCE]])-1)),"")</f>
        <v/>
      </c>
      <c r="E82" s="14" t="str">
        <f>IF(PaymentSchedule3[[#This Row],[PMT NO]]&lt;&gt;"",ScheduledPayment,"")</f>
        <v/>
      </c>
      <c r="F8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82" s="14" t="str">
        <f>IF(PaymentSchedule3[[#This Row],[PMT NO]]&lt;&gt;"",PaymentSchedule3[[#This Row],[TOTAL PAYMENT]]-PaymentSchedule3[[#This Row],[INTEREST]],"")</f>
        <v/>
      </c>
      <c r="I82" s="14" t="str">
        <f>IF(PaymentSchedule3[[#This Row],[PMT NO]]&lt;&gt;"",PaymentSchedule3[[#This Row],[BEGINNING BALANCE]]*(InterestRate/PaymentsPerYear),"")</f>
        <v/>
      </c>
      <c r="J82" s="14" t="str">
        <f>IF(PaymentSchedule3[[#This Row],[PMT NO]]&lt;&gt;"",IF(PaymentSchedule3[[#This Row],[SCHEDULED PAYMENT]]+PaymentSchedule3[[#This Row],[EXTRA PAYMENT]]&lt;=PaymentSchedule3[[#This Row],[BEGINNING BALANCE]],PaymentSchedule3[[#This Row],[BEGINNING BALANCE]]-PaymentSchedule3[[#This Row],[PRINCIPAL]],0),"")</f>
        <v/>
      </c>
      <c r="K82" s="14" t="str">
        <f>IF(PaymentSchedule3[[#This Row],[PMT NO]]&lt;&gt;"",SUM(INDEX(PaymentSchedule3[INTEREST],1,1):PaymentSchedule3[[#This Row],[INTEREST]]),"")</f>
        <v/>
      </c>
    </row>
    <row r="83" spans="2:11" x14ac:dyDescent="0.25">
      <c r="B83" s="12" t="str">
        <f>IF(LoanIsGood,IF(ROW()-ROW(PaymentSchedule3[[#Headers],[PMT NO]])&gt;ScheduledNumberOfPayments,"",ROW()-ROW(PaymentSchedule3[[#Headers],[PMT NO]])),"")</f>
        <v/>
      </c>
      <c r="C83" s="13" t="str">
        <f>IF(PaymentSchedule3[[#This Row],[PMT NO]]&lt;&gt;"",EOMONTH(LoanStartDate,ROW(PaymentSchedule3[[#This Row],[PMT NO]])-ROW(PaymentSchedule3[[#Headers],[PMT NO]])-2)+DAY(LoanStartDate),"")</f>
        <v/>
      </c>
      <c r="D83" s="14" t="str">
        <f>IF(PaymentSchedule3[[#This Row],[PMT NO]]&lt;&gt;"",IF(ROW()-ROW(PaymentSchedule3[[#Headers],[BEGINNING BALANCE]])=1,LoanAmount,INDEX(PaymentSchedule3[ENDING BALANCE],ROW()-ROW(PaymentSchedule3[[#Headers],[BEGINNING BALANCE]])-1)),"")</f>
        <v/>
      </c>
      <c r="E83" s="14" t="str">
        <f>IF(PaymentSchedule3[[#This Row],[PMT NO]]&lt;&gt;"",ScheduledPayment,"")</f>
        <v/>
      </c>
      <c r="F8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83" s="14" t="str">
        <f>IF(PaymentSchedule3[[#This Row],[PMT NO]]&lt;&gt;"",PaymentSchedule3[[#This Row],[TOTAL PAYMENT]]-PaymentSchedule3[[#This Row],[INTEREST]],"")</f>
        <v/>
      </c>
      <c r="I83" s="14" t="str">
        <f>IF(PaymentSchedule3[[#This Row],[PMT NO]]&lt;&gt;"",PaymentSchedule3[[#This Row],[BEGINNING BALANCE]]*(InterestRate/PaymentsPerYear),"")</f>
        <v/>
      </c>
      <c r="J83" s="14" t="str">
        <f>IF(PaymentSchedule3[[#This Row],[PMT NO]]&lt;&gt;"",IF(PaymentSchedule3[[#This Row],[SCHEDULED PAYMENT]]+PaymentSchedule3[[#This Row],[EXTRA PAYMENT]]&lt;=PaymentSchedule3[[#This Row],[BEGINNING BALANCE]],PaymentSchedule3[[#This Row],[BEGINNING BALANCE]]-PaymentSchedule3[[#This Row],[PRINCIPAL]],0),"")</f>
        <v/>
      </c>
      <c r="K83" s="14" t="str">
        <f>IF(PaymentSchedule3[[#This Row],[PMT NO]]&lt;&gt;"",SUM(INDEX(PaymentSchedule3[INTEREST],1,1):PaymentSchedule3[[#This Row],[INTEREST]]),"")</f>
        <v/>
      </c>
    </row>
    <row r="84" spans="2:11" x14ac:dyDescent="0.25">
      <c r="B84" s="12" t="str">
        <f>IF(LoanIsGood,IF(ROW()-ROW(PaymentSchedule3[[#Headers],[PMT NO]])&gt;ScheduledNumberOfPayments,"",ROW()-ROW(PaymentSchedule3[[#Headers],[PMT NO]])),"")</f>
        <v/>
      </c>
      <c r="C84" s="13" t="str">
        <f>IF(PaymentSchedule3[[#This Row],[PMT NO]]&lt;&gt;"",EOMONTH(LoanStartDate,ROW(PaymentSchedule3[[#This Row],[PMT NO]])-ROW(PaymentSchedule3[[#Headers],[PMT NO]])-2)+DAY(LoanStartDate),"")</f>
        <v/>
      </c>
      <c r="D84" s="14" t="str">
        <f>IF(PaymentSchedule3[[#This Row],[PMT NO]]&lt;&gt;"",IF(ROW()-ROW(PaymentSchedule3[[#Headers],[BEGINNING BALANCE]])=1,LoanAmount,INDEX(PaymentSchedule3[ENDING BALANCE],ROW()-ROW(PaymentSchedule3[[#Headers],[BEGINNING BALANCE]])-1)),"")</f>
        <v/>
      </c>
      <c r="E84" s="14" t="str">
        <f>IF(PaymentSchedule3[[#This Row],[PMT NO]]&lt;&gt;"",ScheduledPayment,"")</f>
        <v/>
      </c>
      <c r="F8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84" s="14" t="str">
        <f>IF(PaymentSchedule3[[#This Row],[PMT NO]]&lt;&gt;"",PaymentSchedule3[[#This Row],[TOTAL PAYMENT]]-PaymentSchedule3[[#This Row],[INTEREST]],"")</f>
        <v/>
      </c>
      <c r="I84" s="14" t="str">
        <f>IF(PaymentSchedule3[[#This Row],[PMT NO]]&lt;&gt;"",PaymentSchedule3[[#This Row],[BEGINNING BALANCE]]*(InterestRate/PaymentsPerYear),"")</f>
        <v/>
      </c>
      <c r="J84" s="14" t="str">
        <f>IF(PaymentSchedule3[[#This Row],[PMT NO]]&lt;&gt;"",IF(PaymentSchedule3[[#This Row],[SCHEDULED PAYMENT]]+PaymentSchedule3[[#This Row],[EXTRA PAYMENT]]&lt;=PaymentSchedule3[[#This Row],[BEGINNING BALANCE]],PaymentSchedule3[[#This Row],[BEGINNING BALANCE]]-PaymentSchedule3[[#This Row],[PRINCIPAL]],0),"")</f>
        <v/>
      </c>
      <c r="K84" s="14" t="str">
        <f>IF(PaymentSchedule3[[#This Row],[PMT NO]]&lt;&gt;"",SUM(INDEX(PaymentSchedule3[INTEREST],1,1):PaymentSchedule3[[#This Row],[INTEREST]]),"")</f>
        <v/>
      </c>
    </row>
    <row r="85" spans="2:11" x14ac:dyDescent="0.25">
      <c r="B85" s="12" t="str">
        <f>IF(LoanIsGood,IF(ROW()-ROW(PaymentSchedule3[[#Headers],[PMT NO]])&gt;ScheduledNumberOfPayments,"",ROW()-ROW(PaymentSchedule3[[#Headers],[PMT NO]])),"")</f>
        <v/>
      </c>
      <c r="C85" s="13" t="str">
        <f>IF(PaymentSchedule3[[#This Row],[PMT NO]]&lt;&gt;"",EOMONTH(LoanStartDate,ROW(PaymentSchedule3[[#This Row],[PMT NO]])-ROW(PaymentSchedule3[[#Headers],[PMT NO]])-2)+DAY(LoanStartDate),"")</f>
        <v/>
      </c>
      <c r="D85" s="14" t="str">
        <f>IF(PaymentSchedule3[[#This Row],[PMT NO]]&lt;&gt;"",IF(ROW()-ROW(PaymentSchedule3[[#Headers],[BEGINNING BALANCE]])=1,LoanAmount,INDEX(PaymentSchedule3[ENDING BALANCE],ROW()-ROW(PaymentSchedule3[[#Headers],[BEGINNING BALANCE]])-1)),"")</f>
        <v/>
      </c>
      <c r="E85" s="14" t="str">
        <f>IF(PaymentSchedule3[[#This Row],[PMT NO]]&lt;&gt;"",ScheduledPayment,"")</f>
        <v/>
      </c>
      <c r="F8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85" s="14" t="str">
        <f>IF(PaymentSchedule3[[#This Row],[PMT NO]]&lt;&gt;"",PaymentSchedule3[[#This Row],[TOTAL PAYMENT]]-PaymentSchedule3[[#This Row],[INTEREST]],"")</f>
        <v/>
      </c>
      <c r="I85" s="14" t="str">
        <f>IF(PaymentSchedule3[[#This Row],[PMT NO]]&lt;&gt;"",PaymentSchedule3[[#This Row],[BEGINNING BALANCE]]*(InterestRate/PaymentsPerYear),"")</f>
        <v/>
      </c>
      <c r="J85" s="14" t="str">
        <f>IF(PaymentSchedule3[[#This Row],[PMT NO]]&lt;&gt;"",IF(PaymentSchedule3[[#This Row],[SCHEDULED PAYMENT]]+PaymentSchedule3[[#This Row],[EXTRA PAYMENT]]&lt;=PaymentSchedule3[[#This Row],[BEGINNING BALANCE]],PaymentSchedule3[[#This Row],[BEGINNING BALANCE]]-PaymentSchedule3[[#This Row],[PRINCIPAL]],0),"")</f>
        <v/>
      </c>
      <c r="K85" s="14" t="str">
        <f>IF(PaymentSchedule3[[#This Row],[PMT NO]]&lt;&gt;"",SUM(INDEX(PaymentSchedule3[INTEREST],1,1):PaymentSchedule3[[#This Row],[INTEREST]]),"")</f>
        <v/>
      </c>
    </row>
    <row r="86" spans="2:11" x14ac:dyDescent="0.25">
      <c r="B86" s="12" t="str">
        <f>IF(LoanIsGood,IF(ROW()-ROW(PaymentSchedule3[[#Headers],[PMT NO]])&gt;ScheduledNumberOfPayments,"",ROW()-ROW(PaymentSchedule3[[#Headers],[PMT NO]])),"")</f>
        <v/>
      </c>
      <c r="C86" s="13" t="str">
        <f>IF(PaymentSchedule3[[#This Row],[PMT NO]]&lt;&gt;"",EOMONTH(LoanStartDate,ROW(PaymentSchedule3[[#This Row],[PMT NO]])-ROW(PaymentSchedule3[[#Headers],[PMT NO]])-2)+DAY(LoanStartDate),"")</f>
        <v/>
      </c>
      <c r="D86" s="14" t="str">
        <f>IF(PaymentSchedule3[[#This Row],[PMT NO]]&lt;&gt;"",IF(ROW()-ROW(PaymentSchedule3[[#Headers],[BEGINNING BALANCE]])=1,LoanAmount,INDEX(PaymentSchedule3[ENDING BALANCE],ROW()-ROW(PaymentSchedule3[[#Headers],[BEGINNING BALANCE]])-1)),"")</f>
        <v/>
      </c>
      <c r="E86" s="14" t="str">
        <f>IF(PaymentSchedule3[[#This Row],[PMT NO]]&lt;&gt;"",ScheduledPayment,"")</f>
        <v/>
      </c>
      <c r="F8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86" s="14" t="str">
        <f>IF(PaymentSchedule3[[#This Row],[PMT NO]]&lt;&gt;"",PaymentSchedule3[[#This Row],[TOTAL PAYMENT]]-PaymentSchedule3[[#This Row],[INTEREST]],"")</f>
        <v/>
      </c>
      <c r="I86" s="14" t="str">
        <f>IF(PaymentSchedule3[[#This Row],[PMT NO]]&lt;&gt;"",PaymentSchedule3[[#This Row],[BEGINNING BALANCE]]*(InterestRate/PaymentsPerYear),"")</f>
        <v/>
      </c>
      <c r="J86" s="14" t="str">
        <f>IF(PaymentSchedule3[[#This Row],[PMT NO]]&lt;&gt;"",IF(PaymentSchedule3[[#This Row],[SCHEDULED PAYMENT]]+PaymentSchedule3[[#This Row],[EXTRA PAYMENT]]&lt;=PaymentSchedule3[[#This Row],[BEGINNING BALANCE]],PaymentSchedule3[[#This Row],[BEGINNING BALANCE]]-PaymentSchedule3[[#This Row],[PRINCIPAL]],0),"")</f>
        <v/>
      </c>
      <c r="K86" s="14" t="str">
        <f>IF(PaymentSchedule3[[#This Row],[PMT NO]]&lt;&gt;"",SUM(INDEX(PaymentSchedule3[INTEREST],1,1):PaymentSchedule3[[#This Row],[INTEREST]]),"")</f>
        <v/>
      </c>
    </row>
    <row r="87" spans="2:11" x14ac:dyDescent="0.25">
      <c r="B87" s="12" t="str">
        <f>IF(LoanIsGood,IF(ROW()-ROW(PaymentSchedule3[[#Headers],[PMT NO]])&gt;ScheduledNumberOfPayments,"",ROW()-ROW(PaymentSchedule3[[#Headers],[PMT NO]])),"")</f>
        <v/>
      </c>
      <c r="C87" s="13" t="str">
        <f>IF(PaymentSchedule3[[#This Row],[PMT NO]]&lt;&gt;"",EOMONTH(LoanStartDate,ROW(PaymentSchedule3[[#This Row],[PMT NO]])-ROW(PaymentSchedule3[[#Headers],[PMT NO]])-2)+DAY(LoanStartDate),"")</f>
        <v/>
      </c>
      <c r="D87" s="14" t="str">
        <f>IF(PaymentSchedule3[[#This Row],[PMT NO]]&lt;&gt;"",IF(ROW()-ROW(PaymentSchedule3[[#Headers],[BEGINNING BALANCE]])=1,LoanAmount,INDEX(PaymentSchedule3[ENDING BALANCE],ROW()-ROW(PaymentSchedule3[[#Headers],[BEGINNING BALANCE]])-1)),"")</f>
        <v/>
      </c>
      <c r="E87" s="14" t="str">
        <f>IF(PaymentSchedule3[[#This Row],[PMT NO]]&lt;&gt;"",ScheduledPayment,"")</f>
        <v/>
      </c>
      <c r="F8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87" s="14" t="str">
        <f>IF(PaymentSchedule3[[#This Row],[PMT NO]]&lt;&gt;"",PaymentSchedule3[[#This Row],[TOTAL PAYMENT]]-PaymentSchedule3[[#This Row],[INTEREST]],"")</f>
        <v/>
      </c>
      <c r="I87" s="14" t="str">
        <f>IF(PaymentSchedule3[[#This Row],[PMT NO]]&lt;&gt;"",PaymentSchedule3[[#This Row],[BEGINNING BALANCE]]*(InterestRate/PaymentsPerYear),"")</f>
        <v/>
      </c>
      <c r="J87" s="14" t="str">
        <f>IF(PaymentSchedule3[[#This Row],[PMT NO]]&lt;&gt;"",IF(PaymentSchedule3[[#This Row],[SCHEDULED PAYMENT]]+PaymentSchedule3[[#This Row],[EXTRA PAYMENT]]&lt;=PaymentSchedule3[[#This Row],[BEGINNING BALANCE]],PaymentSchedule3[[#This Row],[BEGINNING BALANCE]]-PaymentSchedule3[[#This Row],[PRINCIPAL]],0),"")</f>
        <v/>
      </c>
      <c r="K87" s="14" t="str">
        <f>IF(PaymentSchedule3[[#This Row],[PMT NO]]&lt;&gt;"",SUM(INDEX(PaymentSchedule3[INTEREST],1,1):PaymentSchedule3[[#This Row],[INTEREST]]),"")</f>
        <v/>
      </c>
    </row>
    <row r="88" spans="2:11" x14ac:dyDescent="0.25">
      <c r="B88" s="12" t="str">
        <f>IF(LoanIsGood,IF(ROW()-ROW(PaymentSchedule3[[#Headers],[PMT NO]])&gt;ScheduledNumberOfPayments,"",ROW()-ROW(PaymentSchedule3[[#Headers],[PMT NO]])),"")</f>
        <v/>
      </c>
      <c r="C88" s="13" t="str">
        <f>IF(PaymentSchedule3[[#This Row],[PMT NO]]&lt;&gt;"",EOMONTH(LoanStartDate,ROW(PaymentSchedule3[[#This Row],[PMT NO]])-ROW(PaymentSchedule3[[#Headers],[PMT NO]])-2)+DAY(LoanStartDate),"")</f>
        <v/>
      </c>
      <c r="D88" s="14" t="str">
        <f>IF(PaymentSchedule3[[#This Row],[PMT NO]]&lt;&gt;"",IF(ROW()-ROW(PaymentSchedule3[[#Headers],[BEGINNING BALANCE]])=1,LoanAmount,INDEX(PaymentSchedule3[ENDING BALANCE],ROW()-ROW(PaymentSchedule3[[#Headers],[BEGINNING BALANCE]])-1)),"")</f>
        <v/>
      </c>
      <c r="E88" s="14" t="str">
        <f>IF(PaymentSchedule3[[#This Row],[PMT NO]]&lt;&gt;"",ScheduledPayment,"")</f>
        <v/>
      </c>
      <c r="F8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88" s="14" t="str">
        <f>IF(PaymentSchedule3[[#This Row],[PMT NO]]&lt;&gt;"",PaymentSchedule3[[#This Row],[TOTAL PAYMENT]]-PaymentSchedule3[[#This Row],[INTEREST]],"")</f>
        <v/>
      </c>
      <c r="I88" s="14" t="str">
        <f>IF(PaymentSchedule3[[#This Row],[PMT NO]]&lt;&gt;"",PaymentSchedule3[[#This Row],[BEGINNING BALANCE]]*(InterestRate/PaymentsPerYear),"")</f>
        <v/>
      </c>
      <c r="J88" s="14" t="str">
        <f>IF(PaymentSchedule3[[#This Row],[PMT NO]]&lt;&gt;"",IF(PaymentSchedule3[[#This Row],[SCHEDULED PAYMENT]]+PaymentSchedule3[[#This Row],[EXTRA PAYMENT]]&lt;=PaymentSchedule3[[#This Row],[BEGINNING BALANCE]],PaymentSchedule3[[#This Row],[BEGINNING BALANCE]]-PaymentSchedule3[[#This Row],[PRINCIPAL]],0),"")</f>
        <v/>
      </c>
      <c r="K88" s="14" t="str">
        <f>IF(PaymentSchedule3[[#This Row],[PMT NO]]&lt;&gt;"",SUM(INDEX(PaymentSchedule3[INTEREST],1,1):PaymentSchedule3[[#This Row],[INTEREST]]),"")</f>
        <v/>
      </c>
    </row>
    <row r="89" spans="2:11" x14ac:dyDescent="0.25">
      <c r="B89" s="12" t="str">
        <f>IF(LoanIsGood,IF(ROW()-ROW(PaymentSchedule3[[#Headers],[PMT NO]])&gt;ScheduledNumberOfPayments,"",ROW()-ROW(PaymentSchedule3[[#Headers],[PMT NO]])),"")</f>
        <v/>
      </c>
      <c r="C89" s="13" t="str">
        <f>IF(PaymentSchedule3[[#This Row],[PMT NO]]&lt;&gt;"",EOMONTH(LoanStartDate,ROW(PaymentSchedule3[[#This Row],[PMT NO]])-ROW(PaymentSchedule3[[#Headers],[PMT NO]])-2)+DAY(LoanStartDate),"")</f>
        <v/>
      </c>
      <c r="D89" s="14" t="str">
        <f>IF(PaymentSchedule3[[#This Row],[PMT NO]]&lt;&gt;"",IF(ROW()-ROW(PaymentSchedule3[[#Headers],[BEGINNING BALANCE]])=1,LoanAmount,INDEX(PaymentSchedule3[ENDING BALANCE],ROW()-ROW(PaymentSchedule3[[#Headers],[BEGINNING BALANCE]])-1)),"")</f>
        <v/>
      </c>
      <c r="E89" s="14" t="str">
        <f>IF(PaymentSchedule3[[#This Row],[PMT NO]]&lt;&gt;"",ScheduledPayment,"")</f>
        <v/>
      </c>
      <c r="F8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8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89" s="14" t="str">
        <f>IF(PaymentSchedule3[[#This Row],[PMT NO]]&lt;&gt;"",PaymentSchedule3[[#This Row],[TOTAL PAYMENT]]-PaymentSchedule3[[#This Row],[INTEREST]],"")</f>
        <v/>
      </c>
      <c r="I89" s="14" t="str">
        <f>IF(PaymentSchedule3[[#This Row],[PMT NO]]&lt;&gt;"",PaymentSchedule3[[#This Row],[BEGINNING BALANCE]]*(InterestRate/PaymentsPerYear),"")</f>
        <v/>
      </c>
      <c r="J89" s="14" t="str">
        <f>IF(PaymentSchedule3[[#This Row],[PMT NO]]&lt;&gt;"",IF(PaymentSchedule3[[#This Row],[SCHEDULED PAYMENT]]+PaymentSchedule3[[#This Row],[EXTRA PAYMENT]]&lt;=PaymentSchedule3[[#This Row],[BEGINNING BALANCE]],PaymentSchedule3[[#This Row],[BEGINNING BALANCE]]-PaymentSchedule3[[#This Row],[PRINCIPAL]],0),"")</f>
        <v/>
      </c>
      <c r="K89" s="14" t="str">
        <f>IF(PaymentSchedule3[[#This Row],[PMT NO]]&lt;&gt;"",SUM(INDEX(PaymentSchedule3[INTEREST],1,1):PaymentSchedule3[[#This Row],[INTEREST]]),"")</f>
        <v/>
      </c>
    </row>
    <row r="90" spans="2:11" x14ac:dyDescent="0.25">
      <c r="B90" s="12" t="str">
        <f>IF(LoanIsGood,IF(ROW()-ROW(PaymentSchedule3[[#Headers],[PMT NO]])&gt;ScheduledNumberOfPayments,"",ROW()-ROW(PaymentSchedule3[[#Headers],[PMT NO]])),"")</f>
        <v/>
      </c>
      <c r="C90" s="13" t="str">
        <f>IF(PaymentSchedule3[[#This Row],[PMT NO]]&lt;&gt;"",EOMONTH(LoanStartDate,ROW(PaymentSchedule3[[#This Row],[PMT NO]])-ROW(PaymentSchedule3[[#Headers],[PMT NO]])-2)+DAY(LoanStartDate),"")</f>
        <v/>
      </c>
      <c r="D90" s="14" t="str">
        <f>IF(PaymentSchedule3[[#This Row],[PMT NO]]&lt;&gt;"",IF(ROW()-ROW(PaymentSchedule3[[#Headers],[BEGINNING BALANCE]])=1,LoanAmount,INDEX(PaymentSchedule3[ENDING BALANCE],ROW()-ROW(PaymentSchedule3[[#Headers],[BEGINNING BALANCE]])-1)),"")</f>
        <v/>
      </c>
      <c r="E90" s="14" t="str">
        <f>IF(PaymentSchedule3[[#This Row],[PMT NO]]&lt;&gt;"",ScheduledPayment,"")</f>
        <v/>
      </c>
      <c r="F9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90" s="14" t="str">
        <f>IF(PaymentSchedule3[[#This Row],[PMT NO]]&lt;&gt;"",PaymentSchedule3[[#This Row],[TOTAL PAYMENT]]-PaymentSchedule3[[#This Row],[INTEREST]],"")</f>
        <v/>
      </c>
      <c r="I90" s="14" t="str">
        <f>IF(PaymentSchedule3[[#This Row],[PMT NO]]&lt;&gt;"",PaymentSchedule3[[#This Row],[BEGINNING BALANCE]]*(InterestRate/PaymentsPerYear),"")</f>
        <v/>
      </c>
      <c r="J90" s="14" t="str">
        <f>IF(PaymentSchedule3[[#This Row],[PMT NO]]&lt;&gt;"",IF(PaymentSchedule3[[#This Row],[SCHEDULED PAYMENT]]+PaymentSchedule3[[#This Row],[EXTRA PAYMENT]]&lt;=PaymentSchedule3[[#This Row],[BEGINNING BALANCE]],PaymentSchedule3[[#This Row],[BEGINNING BALANCE]]-PaymentSchedule3[[#This Row],[PRINCIPAL]],0),"")</f>
        <v/>
      </c>
      <c r="K90" s="14" t="str">
        <f>IF(PaymentSchedule3[[#This Row],[PMT NO]]&lt;&gt;"",SUM(INDEX(PaymentSchedule3[INTEREST],1,1):PaymentSchedule3[[#This Row],[INTEREST]]),"")</f>
        <v/>
      </c>
    </row>
    <row r="91" spans="2:11" x14ac:dyDescent="0.25">
      <c r="B91" s="12" t="str">
        <f>IF(LoanIsGood,IF(ROW()-ROW(PaymentSchedule3[[#Headers],[PMT NO]])&gt;ScheduledNumberOfPayments,"",ROW()-ROW(PaymentSchedule3[[#Headers],[PMT NO]])),"")</f>
        <v/>
      </c>
      <c r="C91" s="13" t="str">
        <f>IF(PaymentSchedule3[[#This Row],[PMT NO]]&lt;&gt;"",EOMONTH(LoanStartDate,ROW(PaymentSchedule3[[#This Row],[PMT NO]])-ROW(PaymentSchedule3[[#Headers],[PMT NO]])-2)+DAY(LoanStartDate),"")</f>
        <v/>
      </c>
      <c r="D91" s="14" t="str">
        <f>IF(PaymentSchedule3[[#This Row],[PMT NO]]&lt;&gt;"",IF(ROW()-ROW(PaymentSchedule3[[#Headers],[BEGINNING BALANCE]])=1,LoanAmount,INDEX(PaymentSchedule3[ENDING BALANCE],ROW()-ROW(PaymentSchedule3[[#Headers],[BEGINNING BALANCE]])-1)),"")</f>
        <v/>
      </c>
      <c r="E91" s="14" t="str">
        <f>IF(PaymentSchedule3[[#This Row],[PMT NO]]&lt;&gt;"",ScheduledPayment,"")</f>
        <v/>
      </c>
      <c r="F9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91" s="14" t="str">
        <f>IF(PaymentSchedule3[[#This Row],[PMT NO]]&lt;&gt;"",PaymentSchedule3[[#This Row],[TOTAL PAYMENT]]-PaymentSchedule3[[#This Row],[INTEREST]],"")</f>
        <v/>
      </c>
      <c r="I91" s="14" t="str">
        <f>IF(PaymentSchedule3[[#This Row],[PMT NO]]&lt;&gt;"",PaymentSchedule3[[#This Row],[BEGINNING BALANCE]]*(InterestRate/PaymentsPerYear),"")</f>
        <v/>
      </c>
      <c r="J91" s="14" t="str">
        <f>IF(PaymentSchedule3[[#This Row],[PMT NO]]&lt;&gt;"",IF(PaymentSchedule3[[#This Row],[SCHEDULED PAYMENT]]+PaymentSchedule3[[#This Row],[EXTRA PAYMENT]]&lt;=PaymentSchedule3[[#This Row],[BEGINNING BALANCE]],PaymentSchedule3[[#This Row],[BEGINNING BALANCE]]-PaymentSchedule3[[#This Row],[PRINCIPAL]],0),"")</f>
        <v/>
      </c>
      <c r="K91" s="14" t="str">
        <f>IF(PaymentSchedule3[[#This Row],[PMT NO]]&lt;&gt;"",SUM(INDEX(PaymentSchedule3[INTEREST],1,1):PaymentSchedule3[[#This Row],[INTEREST]]),"")</f>
        <v/>
      </c>
    </row>
    <row r="92" spans="2:11" x14ac:dyDescent="0.25">
      <c r="B92" s="12" t="str">
        <f>IF(LoanIsGood,IF(ROW()-ROW(PaymentSchedule3[[#Headers],[PMT NO]])&gt;ScheduledNumberOfPayments,"",ROW()-ROW(PaymentSchedule3[[#Headers],[PMT NO]])),"")</f>
        <v/>
      </c>
      <c r="C92" s="13" t="str">
        <f>IF(PaymentSchedule3[[#This Row],[PMT NO]]&lt;&gt;"",EOMONTH(LoanStartDate,ROW(PaymentSchedule3[[#This Row],[PMT NO]])-ROW(PaymentSchedule3[[#Headers],[PMT NO]])-2)+DAY(LoanStartDate),"")</f>
        <v/>
      </c>
      <c r="D92" s="14" t="str">
        <f>IF(PaymentSchedule3[[#This Row],[PMT NO]]&lt;&gt;"",IF(ROW()-ROW(PaymentSchedule3[[#Headers],[BEGINNING BALANCE]])=1,LoanAmount,INDEX(PaymentSchedule3[ENDING BALANCE],ROW()-ROW(PaymentSchedule3[[#Headers],[BEGINNING BALANCE]])-1)),"")</f>
        <v/>
      </c>
      <c r="E92" s="14" t="str">
        <f>IF(PaymentSchedule3[[#This Row],[PMT NO]]&lt;&gt;"",ScheduledPayment,"")</f>
        <v/>
      </c>
      <c r="F9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92" s="14" t="str">
        <f>IF(PaymentSchedule3[[#This Row],[PMT NO]]&lt;&gt;"",PaymentSchedule3[[#This Row],[TOTAL PAYMENT]]-PaymentSchedule3[[#This Row],[INTEREST]],"")</f>
        <v/>
      </c>
      <c r="I92" s="14" t="str">
        <f>IF(PaymentSchedule3[[#This Row],[PMT NO]]&lt;&gt;"",PaymentSchedule3[[#This Row],[BEGINNING BALANCE]]*(InterestRate/PaymentsPerYear),"")</f>
        <v/>
      </c>
      <c r="J92" s="14" t="str">
        <f>IF(PaymentSchedule3[[#This Row],[PMT NO]]&lt;&gt;"",IF(PaymentSchedule3[[#This Row],[SCHEDULED PAYMENT]]+PaymentSchedule3[[#This Row],[EXTRA PAYMENT]]&lt;=PaymentSchedule3[[#This Row],[BEGINNING BALANCE]],PaymentSchedule3[[#This Row],[BEGINNING BALANCE]]-PaymentSchedule3[[#This Row],[PRINCIPAL]],0),"")</f>
        <v/>
      </c>
      <c r="K92" s="14" t="str">
        <f>IF(PaymentSchedule3[[#This Row],[PMT NO]]&lt;&gt;"",SUM(INDEX(PaymentSchedule3[INTEREST],1,1):PaymentSchedule3[[#This Row],[INTEREST]]),"")</f>
        <v/>
      </c>
    </row>
    <row r="93" spans="2:11" x14ac:dyDescent="0.25">
      <c r="B93" s="12" t="str">
        <f>IF(LoanIsGood,IF(ROW()-ROW(PaymentSchedule3[[#Headers],[PMT NO]])&gt;ScheduledNumberOfPayments,"",ROW()-ROW(PaymentSchedule3[[#Headers],[PMT NO]])),"")</f>
        <v/>
      </c>
      <c r="C93" s="13" t="str">
        <f>IF(PaymentSchedule3[[#This Row],[PMT NO]]&lt;&gt;"",EOMONTH(LoanStartDate,ROW(PaymentSchedule3[[#This Row],[PMT NO]])-ROW(PaymentSchedule3[[#Headers],[PMT NO]])-2)+DAY(LoanStartDate),"")</f>
        <v/>
      </c>
      <c r="D93" s="14" t="str">
        <f>IF(PaymentSchedule3[[#This Row],[PMT NO]]&lt;&gt;"",IF(ROW()-ROW(PaymentSchedule3[[#Headers],[BEGINNING BALANCE]])=1,LoanAmount,INDEX(PaymentSchedule3[ENDING BALANCE],ROW()-ROW(PaymentSchedule3[[#Headers],[BEGINNING BALANCE]])-1)),"")</f>
        <v/>
      </c>
      <c r="E93" s="14" t="str">
        <f>IF(PaymentSchedule3[[#This Row],[PMT NO]]&lt;&gt;"",ScheduledPayment,"")</f>
        <v/>
      </c>
      <c r="F9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93" s="14" t="str">
        <f>IF(PaymentSchedule3[[#This Row],[PMT NO]]&lt;&gt;"",PaymentSchedule3[[#This Row],[TOTAL PAYMENT]]-PaymentSchedule3[[#This Row],[INTEREST]],"")</f>
        <v/>
      </c>
      <c r="I93" s="14" t="str">
        <f>IF(PaymentSchedule3[[#This Row],[PMT NO]]&lt;&gt;"",PaymentSchedule3[[#This Row],[BEGINNING BALANCE]]*(InterestRate/PaymentsPerYear),"")</f>
        <v/>
      </c>
      <c r="J93" s="14" t="str">
        <f>IF(PaymentSchedule3[[#This Row],[PMT NO]]&lt;&gt;"",IF(PaymentSchedule3[[#This Row],[SCHEDULED PAYMENT]]+PaymentSchedule3[[#This Row],[EXTRA PAYMENT]]&lt;=PaymentSchedule3[[#This Row],[BEGINNING BALANCE]],PaymentSchedule3[[#This Row],[BEGINNING BALANCE]]-PaymentSchedule3[[#This Row],[PRINCIPAL]],0),"")</f>
        <v/>
      </c>
      <c r="K93" s="14" t="str">
        <f>IF(PaymentSchedule3[[#This Row],[PMT NO]]&lt;&gt;"",SUM(INDEX(PaymentSchedule3[INTEREST],1,1):PaymentSchedule3[[#This Row],[INTEREST]]),"")</f>
        <v/>
      </c>
    </row>
    <row r="94" spans="2:11" x14ac:dyDescent="0.25">
      <c r="B94" s="12" t="str">
        <f>IF(LoanIsGood,IF(ROW()-ROW(PaymentSchedule3[[#Headers],[PMT NO]])&gt;ScheduledNumberOfPayments,"",ROW()-ROW(PaymentSchedule3[[#Headers],[PMT NO]])),"")</f>
        <v/>
      </c>
      <c r="C94" s="13" t="str">
        <f>IF(PaymentSchedule3[[#This Row],[PMT NO]]&lt;&gt;"",EOMONTH(LoanStartDate,ROW(PaymentSchedule3[[#This Row],[PMT NO]])-ROW(PaymentSchedule3[[#Headers],[PMT NO]])-2)+DAY(LoanStartDate),"")</f>
        <v/>
      </c>
      <c r="D94" s="14" t="str">
        <f>IF(PaymentSchedule3[[#This Row],[PMT NO]]&lt;&gt;"",IF(ROW()-ROW(PaymentSchedule3[[#Headers],[BEGINNING BALANCE]])=1,LoanAmount,INDEX(PaymentSchedule3[ENDING BALANCE],ROW()-ROW(PaymentSchedule3[[#Headers],[BEGINNING BALANCE]])-1)),"")</f>
        <v/>
      </c>
      <c r="E94" s="14" t="str">
        <f>IF(PaymentSchedule3[[#This Row],[PMT NO]]&lt;&gt;"",ScheduledPayment,"")</f>
        <v/>
      </c>
      <c r="F9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94" s="14" t="str">
        <f>IF(PaymentSchedule3[[#This Row],[PMT NO]]&lt;&gt;"",PaymentSchedule3[[#This Row],[TOTAL PAYMENT]]-PaymentSchedule3[[#This Row],[INTEREST]],"")</f>
        <v/>
      </c>
      <c r="I94" s="14" t="str">
        <f>IF(PaymentSchedule3[[#This Row],[PMT NO]]&lt;&gt;"",PaymentSchedule3[[#This Row],[BEGINNING BALANCE]]*(InterestRate/PaymentsPerYear),"")</f>
        <v/>
      </c>
      <c r="J94" s="14" t="str">
        <f>IF(PaymentSchedule3[[#This Row],[PMT NO]]&lt;&gt;"",IF(PaymentSchedule3[[#This Row],[SCHEDULED PAYMENT]]+PaymentSchedule3[[#This Row],[EXTRA PAYMENT]]&lt;=PaymentSchedule3[[#This Row],[BEGINNING BALANCE]],PaymentSchedule3[[#This Row],[BEGINNING BALANCE]]-PaymentSchedule3[[#This Row],[PRINCIPAL]],0),"")</f>
        <v/>
      </c>
      <c r="K94" s="14" t="str">
        <f>IF(PaymentSchedule3[[#This Row],[PMT NO]]&lt;&gt;"",SUM(INDEX(PaymentSchedule3[INTEREST],1,1):PaymentSchedule3[[#This Row],[INTEREST]]),"")</f>
        <v/>
      </c>
    </row>
    <row r="95" spans="2:11" x14ac:dyDescent="0.25">
      <c r="B95" s="12" t="str">
        <f>IF(LoanIsGood,IF(ROW()-ROW(PaymentSchedule3[[#Headers],[PMT NO]])&gt;ScheduledNumberOfPayments,"",ROW()-ROW(PaymentSchedule3[[#Headers],[PMT NO]])),"")</f>
        <v/>
      </c>
      <c r="C95" s="13" t="str">
        <f>IF(PaymentSchedule3[[#This Row],[PMT NO]]&lt;&gt;"",EOMONTH(LoanStartDate,ROW(PaymentSchedule3[[#This Row],[PMT NO]])-ROW(PaymentSchedule3[[#Headers],[PMT NO]])-2)+DAY(LoanStartDate),"")</f>
        <v/>
      </c>
      <c r="D95" s="14" t="str">
        <f>IF(PaymentSchedule3[[#This Row],[PMT NO]]&lt;&gt;"",IF(ROW()-ROW(PaymentSchedule3[[#Headers],[BEGINNING BALANCE]])=1,LoanAmount,INDEX(PaymentSchedule3[ENDING BALANCE],ROW()-ROW(PaymentSchedule3[[#Headers],[BEGINNING BALANCE]])-1)),"")</f>
        <v/>
      </c>
      <c r="E95" s="14" t="str">
        <f>IF(PaymentSchedule3[[#This Row],[PMT NO]]&lt;&gt;"",ScheduledPayment,"")</f>
        <v/>
      </c>
      <c r="F9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95" s="14" t="str">
        <f>IF(PaymentSchedule3[[#This Row],[PMT NO]]&lt;&gt;"",PaymentSchedule3[[#This Row],[TOTAL PAYMENT]]-PaymentSchedule3[[#This Row],[INTEREST]],"")</f>
        <v/>
      </c>
      <c r="I95" s="14" t="str">
        <f>IF(PaymentSchedule3[[#This Row],[PMT NO]]&lt;&gt;"",PaymentSchedule3[[#This Row],[BEGINNING BALANCE]]*(InterestRate/PaymentsPerYear),"")</f>
        <v/>
      </c>
      <c r="J95" s="14" t="str">
        <f>IF(PaymentSchedule3[[#This Row],[PMT NO]]&lt;&gt;"",IF(PaymentSchedule3[[#This Row],[SCHEDULED PAYMENT]]+PaymentSchedule3[[#This Row],[EXTRA PAYMENT]]&lt;=PaymentSchedule3[[#This Row],[BEGINNING BALANCE]],PaymentSchedule3[[#This Row],[BEGINNING BALANCE]]-PaymentSchedule3[[#This Row],[PRINCIPAL]],0),"")</f>
        <v/>
      </c>
      <c r="K95" s="14" t="str">
        <f>IF(PaymentSchedule3[[#This Row],[PMT NO]]&lt;&gt;"",SUM(INDEX(PaymentSchedule3[INTEREST],1,1):PaymentSchedule3[[#This Row],[INTEREST]]),"")</f>
        <v/>
      </c>
    </row>
    <row r="96" spans="2:11" x14ac:dyDescent="0.25">
      <c r="B96" s="12" t="str">
        <f>IF(LoanIsGood,IF(ROW()-ROW(PaymentSchedule3[[#Headers],[PMT NO]])&gt;ScheduledNumberOfPayments,"",ROW()-ROW(PaymentSchedule3[[#Headers],[PMT NO]])),"")</f>
        <v/>
      </c>
      <c r="C96" s="13" t="str">
        <f>IF(PaymentSchedule3[[#This Row],[PMT NO]]&lt;&gt;"",EOMONTH(LoanStartDate,ROW(PaymentSchedule3[[#This Row],[PMT NO]])-ROW(PaymentSchedule3[[#Headers],[PMT NO]])-2)+DAY(LoanStartDate),"")</f>
        <v/>
      </c>
      <c r="D96" s="14" t="str">
        <f>IF(PaymentSchedule3[[#This Row],[PMT NO]]&lt;&gt;"",IF(ROW()-ROW(PaymentSchedule3[[#Headers],[BEGINNING BALANCE]])=1,LoanAmount,INDEX(PaymentSchedule3[ENDING BALANCE],ROW()-ROW(PaymentSchedule3[[#Headers],[BEGINNING BALANCE]])-1)),"")</f>
        <v/>
      </c>
      <c r="E96" s="14" t="str">
        <f>IF(PaymentSchedule3[[#This Row],[PMT NO]]&lt;&gt;"",ScheduledPayment,"")</f>
        <v/>
      </c>
      <c r="F9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96" s="14" t="str">
        <f>IF(PaymentSchedule3[[#This Row],[PMT NO]]&lt;&gt;"",PaymentSchedule3[[#This Row],[TOTAL PAYMENT]]-PaymentSchedule3[[#This Row],[INTEREST]],"")</f>
        <v/>
      </c>
      <c r="I96" s="14" t="str">
        <f>IF(PaymentSchedule3[[#This Row],[PMT NO]]&lt;&gt;"",PaymentSchedule3[[#This Row],[BEGINNING BALANCE]]*(InterestRate/PaymentsPerYear),"")</f>
        <v/>
      </c>
      <c r="J96" s="14" t="str">
        <f>IF(PaymentSchedule3[[#This Row],[PMT NO]]&lt;&gt;"",IF(PaymentSchedule3[[#This Row],[SCHEDULED PAYMENT]]+PaymentSchedule3[[#This Row],[EXTRA PAYMENT]]&lt;=PaymentSchedule3[[#This Row],[BEGINNING BALANCE]],PaymentSchedule3[[#This Row],[BEGINNING BALANCE]]-PaymentSchedule3[[#This Row],[PRINCIPAL]],0),"")</f>
        <v/>
      </c>
      <c r="K96" s="14" t="str">
        <f>IF(PaymentSchedule3[[#This Row],[PMT NO]]&lt;&gt;"",SUM(INDEX(PaymentSchedule3[INTEREST],1,1):PaymentSchedule3[[#This Row],[INTEREST]]),"")</f>
        <v/>
      </c>
    </row>
    <row r="97" spans="2:11" x14ac:dyDescent="0.25">
      <c r="B97" s="12" t="str">
        <f>IF(LoanIsGood,IF(ROW()-ROW(PaymentSchedule3[[#Headers],[PMT NO]])&gt;ScheduledNumberOfPayments,"",ROW()-ROW(PaymentSchedule3[[#Headers],[PMT NO]])),"")</f>
        <v/>
      </c>
      <c r="C97" s="13" t="str">
        <f>IF(PaymentSchedule3[[#This Row],[PMT NO]]&lt;&gt;"",EOMONTH(LoanStartDate,ROW(PaymentSchedule3[[#This Row],[PMT NO]])-ROW(PaymentSchedule3[[#Headers],[PMT NO]])-2)+DAY(LoanStartDate),"")</f>
        <v/>
      </c>
      <c r="D97" s="14" t="str">
        <f>IF(PaymentSchedule3[[#This Row],[PMT NO]]&lt;&gt;"",IF(ROW()-ROW(PaymentSchedule3[[#Headers],[BEGINNING BALANCE]])=1,LoanAmount,INDEX(PaymentSchedule3[ENDING BALANCE],ROW()-ROW(PaymentSchedule3[[#Headers],[BEGINNING BALANCE]])-1)),"")</f>
        <v/>
      </c>
      <c r="E97" s="14" t="str">
        <f>IF(PaymentSchedule3[[#This Row],[PMT NO]]&lt;&gt;"",ScheduledPayment,"")</f>
        <v/>
      </c>
      <c r="F9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97" s="14" t="str">
        <f>IF(PaymentSchedule3[[#This Row],[PMT NO]]&lt;&gt;"",PaymentSchedule3[[#This Row],[TOTAL PAYMENT]]-PaymentSchedule3[[#This Row],[INTEREST]],"")</f>
        <v/>
      </c>
      <c r="I97" s="14" t="str">
        <f>IF(PaymentSchedule3[[#This Row],[PMT NO]]&lt;&gt;"",PaymentSchedule3[[#This Row],[BEGINNING BALANCE]]*(InterestRate/PaymentsPerYear),"")</f>
        <v/>
      </c>
      <c r="J97" s="14" t="str">
        <f>IF(PaymentSchedule3[[#This Row],[PMT NO]]&lt;&gt;"",IF(PaymentSchedule3[[#This Row],[SCHEDULED PAYMENT]]+PaymentSchedule3[[#This Row],[EXTRA PAYMENT]]&lt;=PaymentSchedule3[[#This Row],[BEGINNING BALANCE]],PaymentSchedule3[[#This Row],[BEGINNING BALANCE]]-PaymentSchedule3[[#This Row],[PRINCIPAL]],0),"")</f>
        <v/>
      </c>
      <c r="K97" s="14" t="str">
        <f>IF(PaymentSchedule3[[#This Row],[PMT NO]]&lt;&gt;"",SUM(INDEX(PaymentSchedule3[INTEREST],1,1):PaymentSchedule3[[#This Row],[INTEREST]]),"")</f>
        <v/>
      </c>
    </row>
    <row r="98" spans="2:11" x14ac:dyDescent="0.25">
      <c r="B98" s="12" t="str">
        <f>IF(LoanIsGood,IF(ROW()-ROW(PaymentSchedule3[[#Headers],[PMT NO]])&gt;ScheduledNumberOfPayments,"",ROW()-ROW(PaymentSchedule3[[#Headers],[PMT NO]])),"")</f>
        <v/>
      </c>
      <c r="C98" s="13" t="str">
        <f>IF(PaymentSchedule3[[#This Row],[PMT NO]]&lt;&gt;"",EOMONTH(LoanStartDate,ROW(PaymentSchedule3[[#This Row],[PMT NO]])-ROW(PaymentSchedule3[[#Headers],[PMT NO]])-2)+DAY(LoanStartDate),"")</f>
        <v/>
      </c>
      <c r="D98" s="14" t="str">
        <f>IF(PaymentSchedule3[[#This Row],[PMT NO]]&lt;&gt;"",IF(ROW()-ROW(PaymentSchedule3[[#Headers],[BEGINNING BALANCE]])=1,LoanAmount,INDEX(PaymentSchedule3[ENDING BALANCE],ROW()-ROW(PaymentSchedule3[[#Headers],[BEGINNING BALANCE]])-1)),"")</f>
        <v/>
      </c>
      <c r="E98" s="14" t="str">
        <f>IF(PaymentSchedule3[[#This Row],[PMT NO]]&lt;&gt;"",ScheduledPayment,"")</f>
        <v/>
      </c>
      <c r="F9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98" s="14" t="str">
        <f>IF(PaymentSchedule3[[#This Row],[PMT NO]]&lt;&gt;"",PaymentSchedule3[[#This Row],[TOTAL PAYMENT]]-PaymentSchedule3[[#This Row],[INTEREST]],"")</f>
        <v/>
      </c>
      <c r="I98" s="14" t="str">
        <f>IF(PaymentSchedule3[[#This Row],[PMT NO]]&lt;&gt;"",PaymentSchedule3[[#This Row],[BEGINNING BALANCE]]*(InterestRate/PaymentsPerYear),"")</f>
        <v/>
      </c>
      <c r="J98" s="14" t="str">
        <f>IF(PaymentSchedule3[[#This Row],[PMT NO]]&lt;&gt;"",IF(PaymentSchedule3[[#This Row],[SCHEDULED PAYMENT]]+PaymentSchedule3[[#This Row],[EXTRA PAYMENT]]&lt;=PaymentSchedule3[[#This Row],[BEGINNING BALANCE]],PaymentSchedule3[[#This Row],[BEGINNING BALANCE]]-PaymentSchedule3[[#This Row],[PRINCIPAL]],0),"")</f>
        <v/>
      </c>
      <c r="K98" s="14" t="str">
        <f>IF(PaymentSchedule3[[#This Row],[PMT NO]]&lt;&gt;"",SUM(INDEX(PaymentSchedule3[INTEREST],1,1):PaymentSchedule3[[#This Row],[INTEREST]]),"")</f>
        <v/>
      </c>
    </row>
    <row r="99" spans="2:11" x14ac:dyDescent="0.25">
      <c r="B99" s="12" t="str">
        <f>IF(LoanIsGood,IF(ROW()-ROW(PaymentSchedule3[[#Headers],[PMT NO]])&gt;ScheduledNumberOfPayments,"",ROW()-ROW(PaymentSchedule3[[#Headers],[PMT NO]])),"")</f>
        <v/>
      </c>
      <c r="C99" s="13" t="str">
        <f>IF(PaymentSchedule3[[#This Row],[PMT NO]]&lt;&gt;"",EOMONTH(LoanStartDate,ROW(PaymentSchedule3[[#This Row],[PMT NO]])-ROW(PaymentSchedule3[[#Headers],[PMT NO]])-2)+DAY(LoanStartDate),"")</f>
        <v/>
      </c>
      <c r="D99" s="14" t="str">
        <f>IF(PaymentSchedule3[[#This Row],[PMT NO]]&lt;&gt;"",IF(ROW()-ROW(PaymentSchedule3[[#Headers],[BEGINNING BALANCE]])=1,LoanAmount,INDEX(PaymentSchedule3[ENDING BALANCE],ROW()-ROW(PaymentSchedule3[[#Headers],[BEGINNING BALANCE]])-1)),"")</f>
        <v/>
      </c>
      <c r="E99" s="14" t="str">
        <f>IF(PaymentSchedule3[[#This Row],[PMT NO]]&lt;&gt;"",ScheduledPayment,"")</f>
        <v/>
      </c>
      <c r="F9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9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99" s="14" t="str">
        <f>IF(PaymentSchedule3[[#This Row],[PMT NO]]&lt;&gt;"",PaymentSchedule3[[#This Row],[TOTAL PAYMENT]]-PaymentSchedule3[[#This Row],[INTEREST]],"")</f>
        <v/>
      </c>
      <c r="I99" s="14" t="str">
        <f>IF(PaymentSchedule3[[#This Row],[PMT NO]]&lt;&gt;"",PaymentSchedule3[[#This Row],[BEGINNING BALANCE]]*(InterestRate/PaymentsPerYear),"")</f>
        <v/>
      </c>
      <c r="J99" s="14" t="str">
        <f>IF(PaymentSchedule3[[#This Row],[PMT NO]]&lt;&gt;"",IF(PaymentSchedule3[[#This Row],[SCHEDULED PAYMENT]]+PaymentSchedule3[[#This Row],[EXTRA PAYMENT]]&lt;=PaymentSchedule3[[#This Row],[BEGINNING BALANCE]],PaymentSchedule3[[#This Row],[BEGINNING BALANCE]]-PaymentSchedule3[[#This Row],[PRINCIPAL]],0),"")</f>
        <v/>
      </c>
      <c r="K99" s="14" t="str">
        <f>IF(PaymentSchedule3[[#This Row],[PMT NO]]&lt;&gt;"",SUM(INDEX(PaymentSchedule3[INTEREST],1,1):PaymentSchedule3[[#This Row],[INTEREST]]),"")</f>
        <v/>
      </c>
    </row>
    <row r="100" spans="2:11" x14ac:dyDescent="0.25">
      <c r="B100" s="12" t="str">
        <f>IF(LoanIsGood,IF(ROW()-ROW(PaymentSchedule3[[#Headers],[PMT NO]])&gt;ScheduledNumberOfPayments,"",ROW()-ROW(PaymentSchedule3[[#Headers],[PMT NO]])),"")</f>
        <v/>
      </c>
      <c r="C100" s="13" t="str">
        <f>IF(PaymentSchedule3[[#This Row],[PMT NO]]&lt;&gt;"",EOMONTH(LoanStartDate,ROW(PaymentSchedule3[[#This Row],[PMT NO]])-ROW(PaymentSchedule3[[#Headers],[PMT NO]])-2)+DAY(LoanStartDate),"")</f>
        <v/>
      </c>
      <c r="D100" s="14" t="str">
        <f>IF(PaymentSchedule3[[#This Row],[PMT NO]]&lt;&gt;"",IF(ROW()-ROW(PaymentSchedule3[[#Headers],[BEGINNING BALANCE]])=1,LoanAmount,INDEX(PaymentSchedule3[ENDING BALANCE],ROW()-ROW(PaymentSchedule3[[#Headers],[BEGINNING BALANCE]])-1)),"")</f>
        <v/>
      </c>
      <c r="E100" s="14" t="str">
        <f>IF(PaymentSchedule3[[#This Row],[PMT NO]]&lt;&gt;"",ScheduledPayment,"")</f>
        <v/>
      </c>
      <c r="F10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0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00" s="14" t="str">
        <f>IF(PaymentSchedule3[[#This Row],[PMT NO]]&lt;&gt;"",PaymentSchedule3[[#This Row],[TOTAL PAYMENT]]-PaymentSchedule3[[#This Row],[INTEREST]],"")</f>
        <v/>
      </c>
      <c r="I100" s="14" t="str">
        <f>IF(PaymentSchedule3[[#This Row],[PMT NO]]&lt;&gt;"",PaymentSchedule3[[#This Row],[BEGINNING BALANCE]]*(InterestRate/PaymentsPerYear),"")</f>
        <v/>
      </c>
      <c r="J100" s="14" t="str">
        <f>IF(PaymentSchedule3[[#This Row],[PMT NO]]&lt;&gt;"",IF(PaymentSchedule3[[#This Row],[SCHEDULED PAYMENT]]+PaymentSchedule3[[#This Row],[EXTRA PAYMENT]]&lt;=PaymentSchedule3[[#This Row],[BEGINNING BALANCE]],PaymentSchedule3[[#This Row],[BEGINNING BALANCE]]-PaymentSchedule3[[#This Row],[PRINCIPAL]],0),"")</f>
        <v/>
      </c>
      <c r="K100" s="14" t="str">
        <f>IF(PaymentSchedule3[[#This Row],[PMT NO]]&lt;&gt;"",SUM(INDEX(PaymentSchedule3[INTEREST],1,1):PaymentSchedule3[[#This Row],[INTEREST]]),"")</f>
        <v/>
      </c>
    </row>
    <row r="101" spans="2:11" x14ac:dyDescent="0.25">
      <c r="B101" s="12" t="str">
        <f>IF(LoanIsGood,IF(ROW()-ROW(PaymentSchedule3[[#Headers],[PMT NO]])&gt;ScheduledNumberOfPayments,"",ROW()-ROW(PaymentSchedule3[[#Headers],[PMT NO]])),"")</f>
        <v/>
      </c>
      <c r="C101" s="13" t="str">
        <f>IF(PaymentSchedule3[[#This Row],[PMT NO]]&lt;&gt;"",EOMONTH(LoanStartDate,ROW(PaymentSchedule3[[#This Row],[PMT NO]])-ROW(PaymentSchedule3[[#Headers],[PMT NO]])-2)+DAY(LoanStartDate),"")</f>
        <v/>
      </c>
      <c r="D101" s="14" t="str">
        <f>IF(PaymentSchedule3[[#This Row],[PMT NO]]&lt;&gt;"",IF(ROW()-ROW(PaymentSchedule3[[#Headers],[BEGINNING BALANCE]])=1,LoanAmount,INDEX(PaymentSchedule3[ENDING BALANCE],ROW()-ROW(PaymentSchedule3[[#Headers],[BEGINNING BALANCE]])-1)),"")</f>
        <v/>
      </c>
      <c r="E101" s="14" t="str">
        <f>IF(PaymentSchedule3[[#This Row],[PMT NO]]&lt;&gt;"",ScheduledPayment,"")</f>
        <v/>
      </c>
      <c r="F10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0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01" s="14" t="str">
        <f>IF(PaymentSchedule3[[#This Row],[PMT NO]]&lt;&gt;"",PaymentSchedule3[[#This Row],[TOTAL PAYMENT]]-PaymentSchedule3[[#This Row],[INTEREST]],"")</f>
        <v/>
      </c>
      <c r="I101" s="14" t="str">
        <f>IF(PaymentSchedule3[[#This Row],[PMT NO]]&lt;&gt;"",PaymentSchedule3[[#This Row],[BEGINNING BALANCE]]*(InterestRate/PaymentsPerYear),"")</f>
        <v/>
      </c>
      <c r="J101" s="14" t="str">
        <f>IF(PaymentSchedule3[[#This Row],[PMT NO]]&lt;&gt;"",IF(PaymentSchedule3[[#This Row],[SCHEDULED PAYMENT]]+PaymentSchedule3[[#This Row],[EXTRA PAYMENT]]&lt;=PaymentSchedule3[[#This Row],[BEGINNING BALANCE]],PaymentSchedule3[[#This Row],[BEGINNING BALANCE]]-PaymentSchedule3[[#This Row],[PRINCIPAL]],0),"")</f>
        <v/>
      </c>
      <c r="K101" s="14" t="str">
        <f>IF(PaymentSchedule3[[#This Row],[PMT NO]]&lt;&gt;"",SUM(INDEX(PaymentSchedule3[INTEREST],1,1):PaymentSchedule3[[#This Row],[INTEREST]]),"")</f>
        <v/>
      </c>
    </row>
    <row r="102" spans="2:11" x14ac:dyDescent="0.25">
      <c r="B102" s="12" t="str">
        <f>IF(LoanIsGood,IF(ROW()-ROW(PaymentSchedule3[[#Headers],[PMT NO]])&gt;ScheduledNumberOfPayments,"",ROW()-ROW(PaymentSchedule3[[#Headers],[PMT NO]])),"")</f>
        <v/>
      </c>
      <c r="C102" s="13" t="str">
        <f>IF(PaymentSchedule3[[#This Row],[PMT NO]]&lt;&gt;"",EOMONTH(LoanStartDate,ROW(PaymentSchedule3[[#This Row],[PMT NO]])-ROW(PaymentSchedule3[[#Headers],[PMT NO]])-2)+DAY(LoanStartDate),"")</f>
        <v/>
      </c>
      <c r="D102" s="14" t="str">
        <f>IF(PaymentSchedule3[[#This Row],[PMT NO]]&lt;&gt;"",IF(ROW()-ROW(PaymentSchedule3[[#Headers],[BEGINNING BALANCE]])=1,LoanAmount,INDEX(PaymentSchedule3[ENDING BALANCE],ROW()-ROW(PaymentSchedule3[[#Headers],[BEGINNING BALANCE]])-1)),"")</f>
        <v/>
      </c>
      <c r="E102" s="14" t="str">
        <f>IF(PaymentSchedule3[[#This Row],[PMT NO]]&lt;&gt;"",ScheduledPayment,"")</f>
        <v/>
      </c>
      <c r="F10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0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02" s="14" t="str">
        <f>IF(PaymentSchedule3[[#This Row],[PMT NO]]&lt;&gt;"",PaymentSchedule3[[#This Row],[TOTAL PAYMENT]]-PaymentSchedule3[[#This Row],[INTEREST]],"")</f>
        <v/>
      </c>
      <c r="I102" s="14" t="str">
        <f>IF(PaymentSchedule3[[#This Row],[PMT NO]]&lt;&gt;"",PaymentSchedule3[[#This Row],[BEGINNING BALANCE]]*(InterestRate/PaymentsPerYear),"")</f>
        <v/>
      </c>
      <c r="J102" s="14" t="str">
        <f>IF(PaymentSchedule3[[#This Row],[PMT NO]]&lt;&gt;"",IF(PaymentSchedule3[[#This Row],[SCHEDULED PAYMENT]]+PaymentSchedule3[[#This Row],[EXTRA PAYMENT]]&lt;=PaymentSchedule3[[#This Row],[BEGINNING BALANCE]],PaymentSchedule3[[#This Row],[BEGINNING BALANCE]]-PaymentSchedule3[[#This Row],[PRINCIPAL]],0),"")</f>
        <v/>
      </c>
      <c r="K102" s="14" t="str">
        <f>IF(PaymentSchedule3[[#This Row],[PMT NO]]&lt;&gt;"",SUM(INDEX(PaymentSchedule3[INTEREST],1,1):PaymentSchedule3[[#This Row],[INTEREST]]),"")</f>
        <v/>
      </c>
    </row>
    <row r="103" spans="2:11" x14ac:dyDescent="0.25">
      <c r="B103" s="12" t="str">
        <f>IF(LoanIsGood,IF(ROW()-ROW(PaymentSchedule3[[#Headers],[PMT NO]])&gt;ScheduledNumberOfPayments,"",ROW()-ROW(PaymentSchedule3[[#Headers],[PMT NO]])),"")</f>
        <v/>
      </c>
      <c r="C103" s="13" t="str">
        <f>IF(PaymentSchedule3[[#This Row],[PMT NO]]&lt;&gt;"",EOMONTH(LoanStartDate,ROW(PaymentSchedule3[[#This Row],[PMT NO]])-ROW(PaymentSchedule3[[#Headers],[PMT NO]])-2)+DAY(LoanStartDate),"")</f>
        <v/>
      </c>
      <c r="D103" s="14" t="str">
        <f>IF(PaymentSchedule3[[#This Row],[PMT NO]]&lt;&gt;"",IF(ROW()-ROW(PaymentSchedule3[[#Headers],[BEGINNING BALANCE]])=1,LoanAmount,INDEX(PaymentSchedule3[ENDING BALANCE],ROW()-ROW(PaymentSchedule3[[#Headers],[BEGINNING BALANCE]])-1)),"")</f>
        <v/>
      </c>
      <c r="E103" s="14" t="str">
        <f>IF(PaymentSchedule3[[#This Row],[PMT NO]]&lt;&gt;"",ScheduledPayment,"")</f>
        <v/>
      </c>
      <c r="F10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0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03" s="14" t="str">
        <f>IF(PaymentSchedule3[[#This Row],[PMT NO]]&lt;&gt;"",PaymentSchedule3[[#This Row],[TOTAL PAYMENT]]-PaymentSchedule3[[#This Row],[INTEREST]],"")</f>
        <v/>
      </c>
      <c r="I103" s="14" t="str">
        <f>IF(PaymentSchedule3[[#This Row],[PMT NO]]&lt;&gt;"",PaymentSchedule3[[#This Row],[BEGINNING BALANCE]]*(InterestRate/PaymentsPerYear),"")</f>
        <v/>
      </c>
      <c r="J103" s="14" t="str">
        <f>IF(PaymentSchedule3[[#This Row],[PMT NO]]&lt;&gt;"",IF(PaymentSchedule3[[#This Row],[SCHEDULED PAYMENT]]+PaymentSchedule3[[#This Row],[EXTRA PAYMENT]]&lt;=PaymentSchedule3[[#This Row],[BEGINNING BALANCE]],PaymentSchedule3[[#This Row],[BEGINNING BALANCE]]-PaymentSchedule3[[#This Row],[PRINCIPAL]],0),"")</f>
        <v/>
      </c>
      <c r="K103" s="14" t="str">
        <f>IF(PaymentSchedule3[[#This Row],[PMT NO]]&lt;&gt;"",SUM(INDEX(PaymentSchedule3[INTEREST],1,1):PaymentSchedule3[[#This Row],[INTEREST]]),"")</f>
        <v/>
      </c>
    </row>
    <row r="104" spans="2:11" x14ac:dyDescent="0.25">
      <c r="B104" s="12" t="str">
        <f>IF(LoanIsGood,IF(ROW()-ROW(PaymentSchedule3[[#Headers],[PMT NO]])&gt;ScheduledNumberOfPayments,"",ROW()-ROW(PaymentSchedule3[[#Headers],[PMT NO]])),"")</f>
        <v/>
      </c>
      <c r="C104" s="13" t="str">
        <f>IF(PaymentSchedule3[[#This Row],[PMT NO]]&lt;&gt;"",EOMONTH(LoanStartDate,ROW(PaymentSchedule3[[#This Row],[PMT NO]])-ROW(PaymentSchedule3[[#Headers],[PMT NO]])-2)+DAY(LoanStartDate),"")</f>
        <v/>
      </c>
      <c r="D104" s="14" t="str">
        <f>IF(PaymentSchedule3[[#This Row],[PMT NO]]&lt;&gt;"",IF(ROW()-ROW(PaymentSchedule3[[#Headers],[BEGINNING BALANCE]])=1,LoanAmount,INDEX(PaymentSchedule3[ENDING BALANCE],ROW()-ROW(PaymentSchedule3[[#Headers],[BEGINNING BALANCE]])-1)),"")</f>
        <v/>
      </c>
      <c r="E104" s="14" t="str">
        <f>IF(PaymentSchedule3[[#This Row],[PMT NO]]&lt;&gt;"",ScheduledPayment,"")</f>
        <v/>
      </c>
      <c r="F10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0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04" s="14" t="str">
        <f>IF(PaymentSchedule3[[#This Row],[PMT NO]]&lt;&gt;"",PaymentSchedule3[[#This Row],[TOTAL PAYMENT]]-PaymentSchedule3[[#This Row],[INTEREST]],"")</f>
        <v/>
      </c>
      <c r="I104" s="14" t="str">
        <f>IF(PaymentSchedule3[[#This Row],[PMT NO]]&lt;&gt;"",PaymentSchedule3[[#This Row],[BEGINNING BALANCE]]*(InterestRate/PaymentsPerYear),"")</f>
        <v/>
      </c>
      <c r="J104" s="14" t="str">
        <f>IF(PaymentSchedule3[[#This Row],[PMT NO]]&lt;&gt;"",IF(PaymentSchedule3[[#This Row],[SCHEDULED PAYMENT]]+PaymentSchedule3[[#This Row],[EXTRA PAYMENT]]&lt;=PaymentSchedule3[[#This Row],[BEGINNING BALANCE]],PaymentSchedule3[[#This Row],[BEGINNING BALANCE]]-PaymentSchedule3[[#This Row],[PRINCIPAL]],0),"")</f>
        <v/>
      </c>
      <c r="K104" s="14" t="str">
        <f>IF(PaymentSchedule3[[#This Row],[PMT NO]]&lt;&gt;"",SUM(INDEX(PaymentSchedule3[INTEREST],1,1):PaymentSchedule3[[#This Row],[INTEREST]]),"")</f>
        <v/>
      </c>
    </row>
    <row r="105" spans="2:11" x14ac:dyDescent="0.25">
      <c r="B105" s="12" t="str">
        <f>IF(LoanIsGood,IF(ROW()-ROW(PaymentSchedule3[[#Headers],[PMT NO]])&gt;ScheduledNumberOfPayments,"",ROW()-ROW(PaymentSchedule3[[#Headers],[PMT NO]])),"")</f>
        <v/>
      </c>
      <c r="C105" s="13" t="str">
        <f>IF(PaymentSchedule3[[#This Row],[PMT NO]]&lt;&gt;"",EOMONTH(LoanStartDate,ROW(PaymentSchedule3[[#This Row],[PMT NO]])-ROW(PaymentSchedule3[[#Headers],[PMT NO]])-2)+DAY(LoanStartDate),"")</f>
        <v/>
      </c>
      <c r="D105" s="14" t="str">
        <f>IF(PaymentSchedule3[[#This Row],[PMT NO]]&lt;&gt;"",IF(ROW()-ROW(PaymentSchedule3[[#Headers],[BEGINNING BALANCE]])=1,LoanAmount,INDEX(PaymentSchedule3[ENDING BALANCE],ROW()-ROW(PaymentSchedule3[[#Headers],[BEGINNING BALANCE]])-1)),"")</f>
        <v/>
      </c>
      <c r="E105" s="14" t="str">
        <f>IF(PaymentSchedule3[[#This Row],[PMT NO]]&lt;&gt;"",ScheduledPayment,"")</f>
        <v/>
      </c>
      <c r="F10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0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05" s="14" t="str">
        <f>IF(PaymentSchedule3[[#This Row],[PMT NO]]&lt;&gt;"",PaymentSchedule3[[#This Row],[TOTAL PAYMENT]]-PaymentSchedule3[[#This Row],[INTEREST]],"")</f>
        <v/>
      </c>
      <c r="I105" s="14" t="str">
        <f>IF(PaymentSchedule3[[#This Row],[PMT NO]]&lt;&gt;"",PaymentSchedule3[[#This Row],[BEGINNING BALANCE]]*(InterestRate/PaymentsPerYear),"")</f>
        <v/>
      </c>
      <c r="J105" s="14" t="str">
        <f>IF(PaymentSchedule3[[#This Row],[PMT NO]]&lt;&gt;"",IF(PaymentSchedule3[[#This Row],[SCHEDULED PAYMENT]]+PaymentSchedule3[[#This Row],[EXTRA PAYMENT]]&lt;=PaymentSchedule3[[#This Row],[BEGINNING BALANCE]],PaymentSchedule3[[#This Row],[BEGINNING BALANCE]]-PaymentSchedule3[[#This Row],[PRINCIPAL]],0),"")</f>
        <v/>
      </c>
      <c r="K105" s="14" t="str">
        <f>IF(PaymentSchedule3[[#This Row],[PMT NO]]&lt;&gt;"",SUM(INDEX(PaymentSchedule3[INTEREST],1,1):PaymentSchedule3[[#This Row],[INTEREST]]),"")</f>
        <v/>
      </c>
    </row>
    <row r="106" spans="2:11" x14ac:dyDescent="0.25">
      <c r="B106" s="12" t="str">
        <f>IF(LoanIsGood,IF(ROW()-ROW(PaymentSchedule3[[#Headers],[PMT NO]])&gt;ScheduledNumberOfPayments,"",ROW()-ROW(PaymentSchedule3[[#Headers],[PMT NO]])),"")</f>
        <v/>
      </c>
      <c r="C106" s="13" t="str">
        <f>IF(PaymentSchedule3[[#This Row],[PMT NO]]&lt;&gt;"",EOMONTH(LoanStartDate,ROW(PaymentSchedule3[[#This Row],[PMT NO]])-ROW(PaymentSchedule3[[#Headers],[PMT NO]])-2)+DAY(LoanStartDate),"")</f>
        <v/>
      </c>
      <c r="D106" s="14" t="str">
        <f>IF(PaymentSchedule3[[#This Row],[PMT NO]]&lt;&gt;"",IF(ROW()-ROW(PaymentSchedule3[[#Headers],[BEGINNING BALANCE]])=1,LoanAmount,INDEX(PaymentSchedule3[ENDING BALANCE],ROW()-ROW(PaymentSchedule3[[#Headers],[BEGINNING BALANCE]])-1)),"")</f>
        <v/>
      </c>
      <c r="E106" s="14" t="str">
        <f>IF(PaymentSchedule3[[#This Row],[PMT NO]]&lt;&gt;"",ScheduledPayment,"")</f>
        <v/>
      </c>
      <c r="F10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0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06" s="14" t="str">
        <f>IF(PaymentSchedule3[[#This Row],[PMT NO]]&lt;&gt;"",PaymentSchedule3[[#This Row],[TOTAL PAYMENT]]-PaymentSchedule3[[#This Row],[INTEREST]],"")</f>
        <v/>
      </c>
      <c r="I106" s="14" t="str">
        <f>IF(PaymentSchedule3[[#This Row],[PMT NO]]&lt;&gt;"",PaymentSchedule3[[#This Row],[BEGINNING BALANCE]]*(InterestRate/PaymentsPerYear),"")</f>
        <v/>
      </c>
      <c r="J106" s="14" t="str">
        <f>IF(PaymentSchedule3[[#This Row],[PMT NO]]&lt;&gt;"",IF(PaymentSchedule3[[#This Row],[SCHEDULED PAYMENT]]+PaymentSchedule3[[#This Row],[EXTRA PAYMENT]]&lt;=PaymentSchedule3[[#This Row],[BEGINNING BALANCE]],PaymentSchedule3[[#This Row],[BEGINNING BALANCE]]-PaymentSchedule3[[#This Row],[PRINCIPAL]],0),"")</f>
        <v/>
      </c>
      <c r="K106" s="14" t="str">
        <f>IF(PaymentSchedule3[[#This Row],[PMT NO]]&lt;&gt;"",SUM(INDEX(PaymentSchedule3[INTEREST],1,1):PaymentSchedule3[[#This Row],[INTEREST]]),"")</f>
        <v/>
      </c>
    </row>
    <row r="107" spans="2:11" x14ac:dyDescent="0.25">
      <c r="B107" s="12" t="str">
        <f>IF(LoanIsGood,IF(ROW()-ROW(PaymentSchedule3[[#Headers],[PMT NO]])&gt;ScheduledNumberOfPayments,"",ROW()-ROW(PaymentSchedule3[[#Headers],[PMT NO]])),"")</f>
        <v/>
      </c>
      <c r="C107" s="13" t="str">
        <f>IF(PaymentSchedule3[[#This Row],[PMT NO]]&lt;&gt;"",EOMONTH(LoanStartDate,ROW(PaymentSchedule3[[#This Row],[PMT NO]])-ROW(PaymentSchedule3[[#Headers],[PMT NO]])-2)+DAY(LoanStartDate),"")</f>
        <v/>
      </c>
      <c r="D107" s="14" t="str">
        <f>IF(PaymentSchedule3[[#This Row],[PMT NO]]&lt;&gt;"",IF(ROW()-ROW(PaymentSchedule3[[#Headers],[BEGINNING BALANCE]])=1,LoanAmount,INDEX(PaymentSchedule3[ENDING BALANCE],ROW()-ROW(PaymentSchedule3[[#Headers],[BEGINNING BALANCE]])-1)),"")</f>
        <v/>
      </c>
      <c r="E107" s="14" t="str">
        <f>IF(PaymentSchedule3[[#This Row],[PMT NO]]&lt;&gt;"",ScheduledPayment,"")</f>
        <v/>
      </c>
      <c r="F10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0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07" s="14" t="str">
        <f>IF(PaymentSchedule3[[#This Row],[PMT NO]]&lt;&gt;"",PaymentSchedule3[[#This Row],[TOTAL PAYMENT]]-PaymentSchedule3[[#This Row],[INTEREST]],"")</f>
        <v/>
      </c>
      <c r="I107" s="14" t="str">
        <f>IF(PaymentSchedule3[[#This Row],[PMT NO]]&lt;&gt;"",PaymentSchedule3[[#This Row],[BEGINNING BALANCE]]*(InterestRate/PaymentsPerYear),"")</f>
        <v/>
      </c>
      <c r="J107" s="14" t="str">
        <f>IF(PaymentSchedule3[[#This Row],[PMT NO]]&lt;&gt;"",IF(PaymentSchedule3[[#This Row],[SCHEDULED PAYMENT]]+PaymentSchedule3[[#This Row],[EXTRA PAYMENT]]&lt;=PaymentSchedule3[[#This Row],[BEGINNING BALANCE]],PaymentSchedule3[[#This Row],[BEGINNING BALANCE]]-PaymentSchedule3[[#This Row],[PRINCIPAL]],0),"")</f>
        <v/>
      </c>
      <c r="K107" s="14" t="str">
        <f>IF(PaymentSchedule3[[#This Row],[PMT NO]]&lt;&gt;"",SUM(INDEX(PaymentSchedule3[INTEREST],1,1):PaymentSchedule3[[#This Row],[INTEREST]]),"")</f>
        <v/>
      </c>
    </row>
    <row r="108" spans="2:11" x14ac:dyDescent="0.25">
      <c r="B108" s="12" t="str">
        <f>IF(LoanIsGood,IF(ROW()-ROW(PaymentSchedule3[[#Headers],[PMT NO]])&gt;ScheduledNumberOfPayments,"",ROW()-ROW(PaymentSchedule3[[#Headers],[PMT NO]])),"")</f>
        <v/>
      </c>
      <c r="C108" s="13" t="str">
        <f>IF(PaymentSchedule3[[#This Row],[PMT NO]]&lt;&gt;"",EOMONTH(LoanStartDate,ROW(PaymentSchedule3[[#This Row],[PMT NO]])-ROW(PaymentSchedule3[[#Headers],[PMT NO]])-2)+DAY(LoanStartDate),"")</f>
        <v/>
      </c>
      <c r="D108" s="14" t="str">
        <f>IF(PaymentSchedule3[[#This Row],[PMT NO]]&lt;&gt;"",IF(ROW()-ROW(PaymentSchedule3[[#Headers],[BEGINNING BALANCE]])=1,LoanAmount,INDEX(PaymentSchedule3[ENDING BALANCE],ROW()-ROW(PaymentSchedule3[[#Headers],[BEGINNING BALANCE]])-1)),"")</f>
        <v/>
      </c>
      <c r="E108" s="14" t="str">
        <f>IF(PaymentSchedule3[[#This Row],[PMT NO]]&lt;&gt;"",ScheduledPayment,"")</f>
        <v/>
      </c>
      <c r="F10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0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08" s="14" t="str">
        <f>IF(PaymentSchedule3[[#This Row],[PMT NO]]&lt;&gt;"",PaymentSchedule3[[#This Row],[TOTAL PAYMENT]]-PaymentSchedule3[[#This Row],[INTEREST]],"")</f>
        <v/>
      </c>
      <c r="I108" s="14" t="str">
        <f>IF(PaymentSchedule3[[#This Row],[PMT NO]]&lt;&gt;"",PaymentSchedule3[[#This Row],[BEGINNING BALANCE]]*(InterestRate/PaymentsPerYear),"")</f>
        <v/>
      </c>
      <c r="J108" s="14" t="str">
        <f>IF(PaymentSchedule3[[#This Row],[PMT NO]]&lt;&gt;"",IF(PaymentSchedule3[[#This Row],[SCHEDULED PAYMENT]]+PaymentSchedule3[[#This Row],[EXTRA PAYMENT]]&lt;=PaymentSchedule3[[#This Row],[BEGINNING BALANCE]],PaymentSchedule3[[#This Row],[BEGINNING BALANCE]]-PaymentSchedule3[[#This Row],[PRINCIPAL]],0),"")</f>
        <v/>
      </c>
      <c r="K108" s="14" t="str">
        <f>IF(PaymentSchedule3[[#This Row],[PMT NO]]&lt;&gt;"",SUM(INDEX(PaymentSchedule3[INTEREST],1,1):PaymentSchedule3[[#This Row],[INTEREST]]),"")</f>
        <v/>
      </c>
    </row>
    <row r="109" spans="2:11" x14ac:dyDescent="0.25">
      <c r="B109" s="12" t="str">
        <f>IF(LoanIsGood,IF(ROW()-ROW(PaymentSchedule3[[#Headers],[PMT NO]])&gt;ScheduledNumberOfPayments,"",ROW()-ROW(PaymentSchedule3[[#Headers],[PMT NO]])),"")</f>
        <v/>
      </c>
      <c r="C109" s="13" t="str">
        <f>IF(PaymentSchedule3[[#This Row],[PMT NO]]&lt;&gt;"",EOMONTH(LoanStartDate,ROW(PaymentSchedule3[[#This Row],[PMT NO]])-ROW(PaymentSchedule3[[#Headers],[PMT NO]])-2)+DAY(LoanStartDate),"")</f>
        <v/>
      </c>
      <c r="D109" s="14" t="str">
        <f>IF(PaymentSchedule3[[#This Row],[PMT NO]]&lt;&gt;"",IF(ROW()-ROW(PaymentSchedule3[[#Headers],[BEGINNING BALANCE]])=1,LoanAmount,INDEX(PaymentSchedule3[ENDING BALANCE],ROW()-ROW(PaymentSchedule3[[#Headers],[BEGINNING BALANCE]])-1)),"")</f>
        <v/>
      </c>
      <c r="E109" s="14" t="str">
        <f>IF(PaymentSchedule3[[#This Row],[PMT NO]]&lt;&gt;"",ScheduledPayment,"")</f>
        <v/>
      </c>
      <c r="F10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0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09" s="14" t="str">
        <f>IF(PaymentSchedule3[[#This Row],[PMT NO]]&lt;&gt;"",PaymentSchedule3[[#This Row],[TOTAL PAYMENT]]-PaymentSchedule3[[#This Row],[INTEREST]],"")</f>
        <v/>
      </c>
      <c r="I109" s="14" t="str">
        <f>IF(PaymentSchedule3[[#This Row],[PMT NO]]&lt;&gt;"",PaymentSchedule3[[#This Row],[BEGINNING BALANCE]]*(InterestRate/PaymentsPerYear),"")</f>
        <v/>
      </c>
      <c r="J109" s="14" t="str">
        <f>IF(PaymentSchedule3[[#This Row],[PMT NO]]&lt;&gt;"",IF(PaymentSchedule3[[#This Row],[SCHEDULED PAYMENT]]+PaymentSchedule3[[#This Row],[EXTRA PAYMENT]]&lt;=PaymentSchedule3[[#This Row],[BEGINNING BALANCE]],PaymentSchedule3[[#This Row],[BEGINNING BALANCE]]-PaymentSchedule3[[#This Row],[PRINCIPAL]],0),"")</f>
        <v/>
      </c>
      <c r="K109" s="14" t="str">
        <f>IF(PaymentSchedule3[[#This Row],[PMT NO]]&lt;&gt;"",SUM(INDEX(PaymentSchedule3[INTEREST],1,1):PaymentSchedule3[[#This Row],[INTEREST]]),"")</f>
        <v/>
      </c>
    </row>
    <row r="110" spans="2:11" x14ac:dyDescent="0.25">
      <c r="B110" s="12" t="str">
        <f>IF(LoanIsGood,IF(ROW()-ROW(PaymentSchedule3[[#Headers],[PMT NO]])&gt;ScheduledNumberOfPayments,"",ROW()-ROW(PaymentSchedule3[[#Headers],[PMT NO]])),"")</f>
        <v/>
      </c>
      <c r="C110" s="13" t="str">
        <f>IF(PaymentSchedule3[[#This Row],[PMT NO]]&lt;&gt;"",EOMONTH(LoanStartDate,ROW(PaymentSchedule3[[#This Row],[PMT NO]])-ROW(PaymentSchedule3[[#Headers],[PMT NO]])-2)+DAY(LoanStartDate),"")</f>
        <v/>
      </c>
      <c r="D110" s="14" t="str">
        <f>IF(PaymentSchedule3[[#This Row],[PMT NO]]&lt;&gt;"",IF(ROW()-ROW(PaymentSchedule3[[#Headers],[BEGINNING BALANCE]])=1,LoanAmount,INDEX(PaymentSchedule3[ENDING BALANCE],ROW()-ROW(PaymentSchedule3[[#Headers],[BEGINNING BALANCE]])-1)),"")</f>
        <v/>
      </c>
      <c r="E110" s="14" t="str">
        <f>IF(PaymentSchedule3[[#This Row],[PMT NO]]&lt;&gt;"",ScheduledPayment,"")</f>
        <v/>
      </c>
      <c r="F11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1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10" s="14" t="str">
        <f>IF(PaymentSchedule3[[#This Row],[PMT NO]]&lt;&gt;"",PaymentSchedule3[[#This Row],[TOTAL PAYMENT]]-PaymentSchedule3[[#This Row],[INTEREST]],"")</f>
        <v/>
      </c>
      <c r="I110" s="14" t="str">
        <f>IF(PaymentSchedule3[[#This Row],[PMT NO]]&lt;&gt;"",PaymentSchedule3[[#This Row],[BEGINNING BALANCE]]*(InterestRate/PaymentsPerYear),"")</f>
        <v/>
      </c>
      <c r="J110" s="14" t="str">
        <f>IF(PaymentSchedule3[[#This Row],[PMT NO]]&lt;&gt;"",IF(PaymentSchedule3[[#This Row],[SCHEDULED PAYMENT]]+PaymentSchedule3[[#This Row],[EXTRA PAYMENT]]&lt;=PaymentSchedule3[[#This Row],[BEGINNING BALANCE]],PaymentSchedule3[[#This Row],[BEGINNING BALANCE]]-PaymentSchedule3[[#This Row],[PRINCIPAL]],0),"")</f>
        <v/>
      </c>
      <c r="K110" s="14" t="str">
        <f>IF(PaymentSchedule3[[#This Row],[PMT NO]]&lt;&gt;"",SUM(INDEX(PaymentSchedule3[INTEREST],1,1):PaymentSchedule3[[#This Row],[INTEREST]]),"")</f>
        <v/>
      </c>
    </row>
    <row r="111" spans="2:11" x14ac:dyDescent="0.25">
      <c r="B111" s="12" t="str">
        <f>IF(LoanIsGood,IF(ROW()-ROW(PaymentSchedule3[[#Headers],[PMT NO]])&gt;ScheduledNumberOfPayments,"",ROW()-ROW(PaymentSchedule3[[#Headers],[PMT NO]])),"")</f>
        <v/>
      </c>
      <c r="C111" s="13" t="str">
        <f>IF(PaymentSchedule3[[#This Row],[PMT NO]]&lt;&gt;"",EOMONTH(LoanStartDate,ROW(PaymentSchedule3[[#This Row],[PMT NO]])-ROW(PaymentSchedule3[[#Headers],[PMT NO]])-2)+DAY(LoanStartDate),"")</f>
        <v/>
      </c>
      <c r="D111" s="14" t="str">
        <f>IF(PaymentSchedule3[[#This Row],[PMT NO]]&lt;&gt;"",IF(ROW()-ROW(PaymentSchedule3[[#Headers],[BEGINNING BALANCE]])=1,LoanAmount,INDEX(PaymentSchedule3[ENDING BALANCE],ROW()-ROW(PaymentSchedule3[[#Headers],[BEGINNING BALANCE]])-1)),"")</f>
        <v/>
      </c>
      <c r="E111" s="14" t="str">
        <f>IF(PaymentSchedule3[[#This Row],[PMT NO]]&lt;&gt;"",ScheduledPayment,"")</f>
        <v/>
      </c>
      <c r="F11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1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11" s="14" t="str">
        <f>IF(PaymentSchedule3[[#This Row],[PMT NO]]&lt;&gt;"",PaymentSchedule3[[#This Row],[TOTAL PAYMENT]]-PaymentSchedule3[[#This Row],[INTEREST]],"")</f>
        <v/>
      </c>
      <c r="I111" s="14" t="str">
        <f>IF(PaymentSchedule3[[#This Row],[PMT NO]]&lt;&gt;"",PaymentSchedule3[[#This Row],[BEGINNING BALANCE]]*(InterestRate/PaymentsPerYear),"")</f>
        <v/>
      </c>
      <c r="J111" s="14" t="str">
        <f>IF(PaymentSchedule3[[#This Row],[PMT NO]]&lt;&gt;"",IF(PaymentSchedule3[[#This Row],[SCHEDULED PAYMENT]]+PaymentSchedule3[[#This Row],[EXTRA PAYMENT]]&lt;=PaymentSchedule3[[#This Row],[BEGINNING BALANCE]],PaymentSchedule3[[#This Row],[BEGINNING BALANCE]]-PaymentSchedule3[[#This Row],[PRINCIPAL]],0),"")</f>
        <v/>
      </c>
      <c r="K111" s="14" t="str">
        <f>IF(PaymentSchedule3[[#This Row],[PMT NO]]&lt;&gt;"",SUM(INDEX(PaymentSchedule3[INTEREST],1,1):PaymentSchedule3[[#This Row],[INTEREST]]),"")</f>
        <v/>
      </c>
    </row>
    <row r="112" spans="2:11" x14ac:dyDescent="0.25">
      <c r="B112" s="12" t="str">
        <f>IF(LoanIsGood,IF(ROW()-ROW(PaymentSchedule3[[#Headers],[PMT NO]])&gt;ScheduledNumberOfPayments,"",ROW()-ROW(PaymentSchedule3[[#Headers],[PMT NO]])),"")</f>
        <v/>
      </c>
      <c r="C112" s="13" t="str">
        <f>IF(PaymentSchedule3[[#This Row],[PMT NO]]&lt;&gt;"",EOMONTH(LoanStartDate,ROW(PaymentSchedule3[[#This Row],[PMT NO]])-ROW(PaymentSchedule3[[#Headers],[PMT NO]])-2)+DAY(LoanStartDate),"")</f>
        <v/>
      </c>
      <c r="D112" s="14" t="str">
        <f>IF(PaymentSchedule3[[#This Row],[PMT NO]]&lt;&gt;"",IF(ROW()-ROW(PaymentSchedule3[[#Headers],[BEGINNING BALANCE]])=1,LoanAmount,INDEX(PaymentSchedule3[ENDING BALANCE],ROW()-ROW(PaymentSchedule3[[#Headers],[BEGINNING BALANCE]])-1)),"")</f>
        <v/>
      </c>
      <c r="E112" s="14" t="str">
        <f>IF(PaymentSchedule3[[#This Row],[PMT NO]]&lt;&gt;"",ScheduledPayment,"")</f>
        <v/>
      </c>
      <c r="F11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1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12" s="14" t="str">
        <f>IF(PaymentSchedule3[[#This Row],[PMT NO]]&lt;&gt;"",PaymentSchedule3[[#This Row],[TOTAL PAYMENT]]-PaymentSchedule3[[#This Row],[INTEREST]],"")</f>
        <v/>
      </c>
      <c r="I112" s="14" t="str">
        <f>IF(PaymentSchedule3[[#This Row],[PMT NO]]&lt;&gt;"",PaymentSchedule3[[#This Row],[BEGINNING BALANCE]]*(InterestRate/PaymentsPerYear),"")</f>
        <v/>
      </c>
      <c r="J112" s="14" t="str">
        <f>IF(PaymentSchedule3[[#This Row],[PMT NO]]&lt;&gt;"",IF(PaymentSchedule3[[#This Row],[SCHEDULED PAYMENT]]+PaymentSchedule3[[#This Row],[EXTRA PAYMENT]]&lt;=PaymentSchedule3[[#This Row],[BEGINNING BALANCE]],PaymentSchedule3[[#This Row],[BEGINNING BALANCE]]-PaymentSchedule3[[#This Row],[PRINCIPAL]],0),"")</f>
        <v/>
      </c>
      <c r="K112" s="14" t="str">
        <f>IF(PaymentSchedule3[[#This Row],[PMT NO]]&lt;&gt;"",SUM(INDEX(PaymentSchedule3[INTEREST],1,1):PaymentSchedule3[[#This Row],[INTEREST]]),"")</f>
        <v/>
      </c>
    </row>
    <row r="113" spans="2:11" x14ac:dyDescent="0.25">
      <c r="B113" s="12" t="str">
        <f>IF(LoanIsGood,IF(ROW()-ROW(PaymentSchedule3[[#Headers],[PMT NO]])&gt;ScheduledNumberOfPayments,"",ROW()-ROW(PaymentSchedule3[[#Headers],[PMT NO]])),"")</f>
        <v/>
      </c>
      <c r="C113" s="13" t="str">
        <f>IF(PaymentSchedule3[[#This Row],[PMT NO]]&lt;&gt;"",EOMONTH(LoanStartDate,ROW(PaymentSchedule3[[#This Row],[PMT NO]])-ROW(PaymentSchedule3[[#Headers],[PMT NO]])-2)+DAY(LoanStartDate),"")</f>
        <v/>
      </c>
      <c r="D113" s="14" t="str">
        <f>IF(PaymentSchedule3[[#This Row],[PMT NO]]&lt;&gt;"",IF(ROW()-ROW(PaymentSchedule3[[#Headers],[BEGINNING BALANCE]])=1,LoanAmount,INDEX(PaymentSchedule3[ENDING BALANCE],ROW()-ROW(PaymentSchedule3[[#Headers],[BEGINNING BALANCE]])-1)),"")</f>
        <v/>
      </c>
      <c r="E113" s="14" t="str">
        <f>IF(PaymentSchedule3[[#This Row],[PMT NO]]&lt;&gt;"",ScheduledPayment,"")</f>
        <v/>
      </c>
      <c r="F11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1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13" s="14" t="str">
        <f>IF(PaymentSchedule3[[#This Row],[PMT NO]]&lt;&gt;"",PaymentSchedule3[[#This Row],[TOTAL PAYMENT]]-PaymentSchedule3[[#This Row],[INTEREST]],"")</f>
        <v/>
      </c>
      <c r="I113" s="14" t="str">
        <f>IF(PaymentSchedule3[[#This Row],[PMT NO]]&lt;&gt;"",PaymentSchedule3[[#This Row],[BEGINNING BALANCE]]*(InterestRate/PaymentsPerYear),"")</f>
        <v/>
      </c>
      <c r="J113" s="14" t="str">
        <f>IF(PaymentSchedule3[[#This Row],[PMT NO]]&lt;&gt;"",IF(PaymentSchedule3[[#This Row],[SCHEDULED PAYMENT]]+PaymentSchedule3[[#This Row],[EXTRA PAYMENT]]&lt;=PaymentSchedule3[[#This Row],[BEGINNING BALANCE]],PaymentSchedule3[[#This Row],[BEGINNING BALANCE]]-PaymentSchedule3[[#This Row],[PRINCIPAL]],0),"")</f>
        <v/>
      </c>
      <c r="K113" s="14" t="str">
        <f>IF(PaymentSchedule3[[#This Row],[PMT NO]]&lt;&gt;"",SUM(INDEX(PaymentSchedule3[INTEREST],1,1):PaymentSchedule3[[#This Row],[INTEREST]]),"")</f>
        <v/>
      </c>
    </row>
    <row r="114" spans="2:11" x14ac:dyDescent="0.25">
      <c r="B114" s="12" t="str">
        <f>IF(LoanIsGood,IF(ROW()-ROW(PaymentSchedule3[[#Headers],[PMT NO]])&gt;ScheduledNumberOfPayments,"",ROW()-ROW(PaymentSchedule3[[#Headers],[PMT NO]])),"")</f>
        <v/>
      </c>
      <c r="C114" s="13" t="str">
        <f>IF(PaymentSchedule3[[#This Row],[PMT NO]]&lt;&gt;"",EOMONTH(LoanStartDate,ROW(PaymentSchedule3[[#This Row],[PMT NO]])-ROW(PaymentSchedule3[[#Headers],[PMT NO]])-2)+DAY(LoanStartDate),"")</f>
        <v/>
      </c>
      <c r="D114" s="14" t="str">
        <f>IF(PaymentSchedule3[[#This Row],[PMT NO]]&lt;&gt;"",IF(ROW()-ROW(PaymentSchedule3[[#Headers],[BEGINNING BALANCE]])=1,LoanAmount,INDEX(PaymentSchedule3[ENDING BALANCE],ROW()-ROW(PaymentSchedule3[[#Headers],[BEGINNING BALANCE]])-1)),"")</f>
        <v/>
      </c>
      <c r="E114" s="14" t="str">
        <f>IF(PaymentSchedule3[[#This Row],[PMT NO]]&lt;&gt;"",ScheduledPayment,"")</f>
        <v/>
      </c>
      <c r="F11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1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14" s="14" t="str">
        <f>IF(PaymentSchedule3[[#This Row],[PMT NO]]&lt;&gt;"",PaymentSchedule3[[#This Row],[TOTAL PAYMENT]]-PaymentSchedule3[[#This Row],[INTEREST]],"")</f>
        <v/>
      </c>
      <c r="I114" s="14" t="str">
        <f>IF(PaymentSchedule3[[#This Row],[PMT NO]]&lt;&gt;"",PaymentSchedule3[[#This Row],[BEGINNING BALANCE]]*(InterestRate/PaymentsPerYear),"")</f>
        <v/>
      </c>
      <c r="J114" s="14" t="str">
        <f>IF(PaymentSchedule3[[#This Row],[PMT NO]]&lt;&gt;"",IF(PaymentSchedule3[[#This Row],[SCHEDULED PAYMENT]]+PaymentSchedule3[[#This Row],[EXTRA PAYMENT]]&lt;=PaymentSchedule3[[#This Row],[BEGINNING BALANCE]],PaymentSchedule3[[#This Row],[BEGINNING BALANCE]]-PaymentSchedule3[[#This Row],[PRINCIPAL]],0),"")</f>
        <v/>
      </c>
      <c r="K114" s="14" t="str">
        <f>IF(PaymentSchedule3[[#This Row],[PMT NO]]&lt;&gt;"",SUM(INDEX(PaymentSchedule3[INTEREST],1,1):PaymentSchedule3[[#This Row],[INTEREST]]),"")</f>
        <v/>
      </c>
    </row>
    <row r="115" spans="2:11" x14ac:dyDescent="0.25">
      <c r="B115" s="12" t="str">
        <f>IF(LoanIsGood,IF(ROW()-ROW(PaymentSchedule3[[#Headers],[PMT NO]])&gt;ScheduledNumberOfPayments,"",ROW()-ROW(PaymentSchedule3[[#Headers],[PMT NO]])),"")</f>
        <v/>
      </c>
      <c r="C115" s="13" t="str">
        <f>IF(PaymentSchedule3[[#This Row],[PMT NO]]&lt;&gt;"",EOMONTH(LoanStartDate,ROW(PaymentSchedule3[[#This Row],[PMT NO]])-ROW(PaymentSchedule3[[#Headers],[PMT NO]])-2)+DAY(LoanStartDate),"")</f>
        <v/>
      </c>
      <c r="D115" s="14" t="str">
        <f>IF(PaymentSchedule3[[#This Row],[PMT NO]]&lt;&gt;"",IF(ROW()-ROW(PaymentSchedule3[[#Headers],[BEGINNING BALANCE]])=1,LoanAmount,INDEX(PaymentSchedule3[ENDING BALANCE],ROW()-ROW(PaymentSchedule3[[#Headers],[BEGINNING BALANCE]])-1)),"")</f>
        <v/>
      </c>
      <c r="E115" s="14" t="str">
        <f>IF(PaymentSchedule3[[#This Row],[PMT NO]]&lt;&gt;"",ScheduledPayment,"")</f>
        <v/>
      </c>
      <c r="F11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1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15" s="14" t="str">
        <f>IF(PaymentSchedule3[[#This Row],[PMT NO]]&lt;&gt;"",PaymentSchedule3[[#This Row],[TOTAL PAYMENT]]-PaymentSchedule3[[#This Row],[INTEREST]],"")</f>
        <v/>
      </c>
      <c r="I115" s="14" t="str">
        <f>IF(PaymentSchedule3[[#This Row],[PMT NO]]&lt;&gt;"",PaymentSchedule3[[#This Row],[BEGINNING BALANCE]]*(InterestRate/PaymentsPerYear),"")</f>
        <v/>
      </c>
      <c r="J115" s="14" t="str">
        <f>IF(PaymentSchedule3[[#This Row],[PMT NO]]&lt;&gt;"",IF(PaymentSchedule3[[#This Row],[SCHEDULED PAYMENT]]+PaymentSchedule3[[#This Row],[EXTRA PAYMENT]]&lt;=PaymentSchedule3[[#This Row],[BEGINNING BALANCE]],PaymentSchedule3[[#This Row],[BEGINNING BALANCE]]-PaymentSchedule3[[#This Row],[PRINCIPAL]],0),"")</f>
        <v/>
      </c>
      <c r="K115" s="14" t="str">
        <f>IF(PaymentSchedule3[[#This Row],[PMT NO]]&lt;&gt;"",SUM(INDEX(PaymentSchedule3[INTEREST],1,1):PaymentSchedule3[[#This Row],[INTEREST]]),"")</f>
        <v/>
      </c>
    </row>
    <row r="116" spans="2:11" x14ac:dyDescent="0.25">
      <c r="B116" s="12" t="str">
        <f>IF(LoanIsGood,IF(ROW()-ROW(PaymentSchedule3[[#Headers],[PMT NO]])&gt;ScheduledNumberOfPayments,"",ROW()-ROW(PaymentSchedule3[[#Headers],[PMT NO]])),"")</f>
        <v/>
      </c>
      <c r="C116" s="13" t="str">
        <f>IF(PaymentSchedule3[[#This Row],[PMT NO]]&lt;&gt;"",EOMONTH(LoanStartDate,ROW(PaymentSchedule3[[#This Row],[PMT NO]])-ROW(PaymentSchedule3[[#Headers],[PMT NO]])-2)+DAY(LoanStartDate),"")</f>
        <v/>
      </c>
      <c r="D116" s="14" t="str">
        <f>IF(PaymentSchedule3[[#This Row],[PMT NO]]&lt;&gt;"",IF(ROW()-ROW(PaymentSchedule3[[#Headers],[BEGINNING BALANCE]])=1,LoanAmount,INDEX(PaymentSchedule3[ENDING BALANCE],ROW()-ROW(PaymentSchedule3[[#Headers],[BEGINNING BALANCE]])-1)),"")</f>
        <v/>
      </c>
      <c r="E116" s="14" t="str">
        <f>IF(PaymentSchedule3[[#This Row],[PMT NO]]&lt;&gt;"",ScheduledPayment,"")</f>
        <v/>
      </c>
      <c r="F11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1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16" s="14" t="str">
        <f>IF(PaymentSchedule3[[#This Row],[PMT NO]]&lt;&gt;"",PaymentSchedule3[[#This Row],[TOTAL PAYMENT]]-PaymentSchedule3[[#This Row],[INTEREST]],"")</f>
        <v/>
      </c>
      <c r="I116" s="14" t="str">
        <f>IF(PaymentSchedule3[[#This Row],[PMT NO]]&lt;&gt;"",PaymentSchedule3[[#This Row],[BEGINNING BALANCE]]*(InterestRate/PaymentsPerYear),"")</f>
        <v/>
      </c>
      <c r="J116" s="14" t="str">
        <f>IF(PaymentSchedule3[[#This Row],[PMT NO]]&lt;&gt;"",IF(PaymentSchedule3[[#This Row],[SCHEDULED PAYMENT]]+PaymentSchedule3[[#This Row],[EXTRA PAYMENT]]&lt;=PaymentSchedule3[[#This Row],[BEGINNING BALANCE]],PaymentSchedule3[[#This Row],[BEGINNING BALANCE]]-PaymentSchedule3[[#This Row],[PRINCIPAL]],0),"")</f>
        <v/>
      </c>
      <c r="K116" s="14" t="str">
        <f>IF(PaymentSchedule3[[#This Row],[PMT NO]]&lt;&gt;"",SUM(INDEX(PaymentSchedule3[INTEREST],1,1):PaymentSchedule3[[#This Row],[INTEREST]]),"")</f>
        <v/>
      </c>
    </row>
    <row r="117" spans="2:11" x14ac:dyDescent="0.25">
      <c r="B117" s="12" t="str">
        <f>IF(LoanIsGood,IF(ROW()-ROW(PaymentSchedule3[[#Headers],[PMT NO]])&gt;ScheduledNumberOfPayments,"",ROW()-ROW(PaymentSchedule3[[#Headers],[PMT NO]])),"")</f>
        <v/>
      </c>
      <c r="C117" s="13" t="str">
        <f>IF(PaymentSchedule3[[#This Row],[PMT NO]]&lt;&gt;"",EOMONTH(LoanStartDate,ROW(PaymentSchedule3[[#This Row],[PMT NO]])-ROW(PaymentSchedule3[[#Headers],[PMT NO]])-2)+DAY(LoanStartDate),"")</f>
        <v/>
      </c>
      <c r="D117" s="14" t="str">
        <f>IF(PaymentSchedule3[[#This Row],[PMT NO]]&lt;&gt;"",IF(ROW()-ROW(PaymentSchedule3[[#Headers],[BEGINNING BALANCE]])=1,LoanAmount,INDEX(PaymentSchedule3[ENDING BALANCE],ROW()-ROW(PaymentSchedule3[[#Headers],[BEGINNING BALANCE]])-1)),"")</f>
        <v/>
      </c>
      <c r="E117" s="14" t="str">
        <f>IF(PaymentSchedule3[[#This Row],[PMT NO]]&lt;&gt;"",ScheduledPayment,"")</f>
        <v/>
      </c>
      <c r="F11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1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17" s="14" t="str">
        <f>IF(PaymentSchedule3[[#This Row],[PMT NO]]&lt;&gt;"",PaymentSchedule3[[#This Row],[TOTAL PAYMENT]]-PaymentSchedule3[[#This Row],[INTEREST]],"")</f>
        <v/>
      </c>
      <c r="I117" s="14" t="str">
        <f>IF(PaymentSchedule3[[#This Row],[PMT NO]]&lt;&gt;"",PaymentSchedule3[[#This Row],[BEGINNING BALANCE]]*(InterestRate/PaymentsPerYear),"")</f>
        <v/>
      </c>
      <c r="J117" s="14" t="str">
        <f>IF(PaymentSchedule3[[#This Row],[PMT NO]]&lt;&gt;"",IF(PaymentSchedule3[[#This Row],[SCHEDULED PAYMENT]]+PaymentSchedule3[[#This Row],[EXTRA PAYMENT]]&lt;=PaymentSchedule3[[#This Row],[BEGINNING BALANCE]],PaymentSchedule3[[#This Row],[BEGINNING BALANCE]]-PaymentSchedule3[[#This Row],[PRINCIPAL]],0),"")</f>
        <v/>
      </c>
      <c r="K117" s="14" t="str">
        <f>IF(PaymentSchedule3[[#This Row],[PMT NO]]&lt;&gt;"",SUM(INDEX(PaymentSchedule3[INTEREST],1,1):PaymentSchedule3[[#This Row],[INTEREST]]),"")</f>
        <v/>
      </c>
    </row>
    <row r="118" spans="2:11" x14ac:dyDescent="0.25">
      <c r="B118" s="12" t="str">
        <f>IF(LoanIsGood,IF(ROW()-ROW(PaymentSchedule3[[#Headers],[PMT NO]])&gt;ScheduledNumberOfPayments,"",ROW()-ROW(PaymentSchedule3[[#Headers],[PMT NO]])),"")</f>
        <v/>
      </c>
      <c r="C118" s="13" t="str">
        <f>IF(PaymentSchedule3[[#This Row],[PMT NO]]&lt;&gt;"",EOMONTH(LoanStartDate,ROW(PaymentSchedule3[[#This Row],[PMT NO]])-ROW(PaymentSchedule3[[#Headers],[PMT NO]])-2)+DAY(LoanStartDate),"")</f>
        <v/>
      </c>
      <c r="D118" s="14" t="str">
        <f>IF(PaymentSchedule3[[#This Row],[PMT NO]]&lt;&gt;"",IF(ROW()-ROW(PaymentSchedule3[[#Headers],[BEGINNING BALANCE]])=1,LoanAmount,INDEX(PaymentSchedule3[ENDING BALANCE],ROW()-ROW(PaymentSchedule3[[#Headers],[BEGINNING BALANCE]])-1)),"")</f>
        <v/>
      </c>
      <c r="E118" s="14" t="str">
        <f>IF(PaymentSchedule3[[#This Row],[PMT NO]]&lt;&gt;"",ScheduledPayment,"")</f>
        <v/>
      </c>
      <c r="F11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1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18" s="14" t="str">
        <f>IF(PaymentSchedule3[[#This Row],[PMT NO]]&lt;&gt;"",PaymentSchedule3[[#This Row],[TOTAL PAYMENT]]-PaymentSchedule3[[#This Row],[INTEREST]],"")</f>
        <v/>
      </c>
      <c r="I118" s="14" t="str">
        <f>IF(PaymentSchedule3[[#This Row],[PMT NO]]&lt;&gt;"",PaymentSchedule3[[#This Row],[BEGINNING BALANCE]]*(InterestRate/PaymentsPerYear),"")</f>
        <v/>
      </c>
      <c r="J118" s="14" t="str">
        <f>IF(PaymentSchedule3[[#This Row],[PMT NO]]&lt;&gt;"",IF(PaymentSchedule3[[#This Row],[SCHEDULED PAYMENT]]+PaymentSchedule3[[#This Row],[EXTRA PAYMENT]]&lt;=PaymentSchedule3[[#This Row],[BEGINNING BALANCE]],PaymentSchedule3[[#This Row],[BEGINNING BALANCE]]-PaymentSchedule3[[#This Row],[PRINCIPAL]],0),"")</f>
        <v/>
      </c>
      <c r="K118" s="14" t="str">
        <f>IF(PaymentSchedule3[[#This Row],[PMT NO]]&lt;&gt;"",SUM(INDEX(PaymentSchedule3[INTEREST],1,1):PaymentSchedule3[[#This Row],[INTEREST]]),"")</f>
        <v/>
      </c>
    </row>
    <row r="119" spans="2:11" x14ac:dyDescent="0.25">
      <c r="B119" s="12" t="str">
        <f>IF(LoanIsGood,IF(ROW()-ROW(PaymentSchedule3[[#Headers],[PMT NO]])&gt;ScheduledNumberOfPayments,"",ROW()-ROW(PaymentSchedule3[[#Headers],[PMT NO]])),"")</f>
        <v/>
      </c>
      <c r="C119" s="13" t="str">
        <f>IF(PaymentSchedule3[[#This Row],[PMT NO]]&lt;&gt;"",EOMONTH(LoanStartDate,ROW(PaymentSchedule3[[#This Row],[PMT NO]])-ROW(PaymentSchedule3[[#Headers],[PMT NO]])-2)+DAY(LoanStartDate),"")</f>
        <v/>
      </c>
      <c r="D119" s="14" t="str">
        <f>IF(PaymentSchedule3[[#This Row],[PMT NO]]&lt;&gt;"",IF(ROW()-ROW(PaymentSchedule3[[#Headers],[BEGINNING BALANCE]])=1,LoanAmount,INDEX(PaymentSchedule3[ENDING BALANCE],ROW()-ROW(PaymentSchedule3[[#Headers],[BEGINNING BALANCE]])-1)),"")</f>
        <v/>
      </c>
      <c r="E119" s="14" t="str">
        <f>IF(PaymentSchedule3[[#This Row],[PMT NO]]&lt;&gt;"",ScheduledPayment,"")</f>
        <v/>
      </c>
      <c r="F11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1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19" s="14" t="str">
        <f>IF(PaymentSchedule3[[#This Row],[PMT NO]]&lt;&gt;"",PaymentSchedule3[[#This Row],[TOTAL PAYMENT]]-PaymentSchedule3[[#This Row],[INTEREST]],"")</f>
        <v/>
      </c>
      <c r="I119" s="14" t="str">
        <f>IF(PaymentSchedule3[[#This Row],[PMT NO]]&lt;&gt;"",PaymentSchedule3[[#This Row],[BEGINNING BALANCE]]*(InterestRate/PaymentsPerYear),"")</f>
        <v/>
      </c>
      <c r="J119" s="14" t="str">
        <f>IF(PaymentSchedule3[[#This Row],[PMT NO]]&lt;&gt;"",IF(PaymentSchedule3[[#This Row],[SCHEDULED PAYMENT]]+PaymentSchedule3[[#This Row],[EXTRA PAYMENT]]&lt;=PaymentSchedule3[[#This Row],[BEGINNING BALANCE]],PaymentSchedule3[[#This Row],[BEGINNING BALANCE]]-PaymentSchedule3[[#This Row],[PRINCIPAL]],0),"")</f>
        <v/>
      </c>
      <c r="K119" s="14" t="str">
        <f>IF(PaymentSchedule3[[#This Row],[PMT NO]]&lt;&gt;"",SUM(INDEX(PaymentSchedule3[INTEREST],1,1):PaymentSchedule3[[#This Row],[INTEREST]]),"")</f>
        <v/>
      </c>
    </row>
    <row r="120" spans="2:11" x14ac:dyDescent="0.25">
      <c r="B120" s="12" t="str">
        <f>IF(LoanIsGood,IF(ROW()-ROW(PaymentSchedule3[[#Headers],[PMT NO]])&gt;ScheduledNumberOfPayments,"",ROW()-ROW(PaymentSchedule3[[#Headers],[PMT NO]])),"")</f>
        <v/>
      </c>
      <c r="C120" s="13" t="str">
        <f>IF(PaymentSchedule3[[#This Row],[PMT NO]]&lt;&gt;"",EOMONTH(LoanStartDate,ROW(PaymentSchedule3[[#This Row],[PMT NO]])-ROW(PaymentSchedule3[[#Headers],[PMT NO]])-2)+DAY(LoanStartDate),"")</f>
        <v/>
      </c>
      <c r="D120" s="14" t="str">
        <f>IF(PaymentSchedule3[[#This Row],[PMT NO]]&lt;&gt;"",IF(ROW()-ROW(PaymentSchedule3[[#Headers],[BEGINNING BALANCE]])=1,LoanAmount,INDEX(PaymentSchedule3[ENDING BALANCE],ROW()-ROW(PaymentSchedule3[[#Headers],[BEGINNING BALANCE]])-1)),"")</f>
        <v/>
      </c>
      <c r="E120" s="14" t="str">
        <f>IF(PaymentSchedule3[[#This Row],[PMT NO]]&lt;&gt;"",ScheduledPayment,"")</f>
        <v/>
      </c>
      <c r="F12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2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20" s="14" t="str">
        <f>IF(PaymentSchedule3[[#This Row],[PMT NO]]&lt;&gt;"",PaymentSchedule3[[#This Row],[TOTAL PAYMENT]]-PaymentSchedule3[[#This Row],[INTEREST]],"")</f>
        <v/>
      </c>
      <c r="I120" s="14" t="str">
        <f>IF(PaymentSchedule3[[#This Row],[PMT NO]]&lt;&gt;"",PaymentSchedule3[[#This Row],[BEGINNING BALANCE]]*(InterestRate/PaymentsPerYear),"")</f>
        <v/>
      </c>
      <c r="J120" s="14" t="str">
        <f>IF(PaymentSchedule3[[#This Row],[PMT NO]]&lt;&gt;"",IF(PaymentSchedule3[[#This Row],[SCHEDULED PAYMENT]]+PaymentSchedule3[[#This Row],[EXTRA PAYMENT]]&lt;=PaymentSchedule3[[#This Row],[BEGINNING BALANCE]],PaymentSchedule3[[#This Row],[BEGINNING BALANCE]]-PaymentSchedule3[[#This Row],[PRINCIPAL]],0),"")</f>
        <v/>
      </c>
      <c r="K120" s="14" t="str">
        <f>IF(PaymentSchedule3[[#This Row],[PMT NO]]&lt;&gt;"",SUM(INDEX(PaymentSchedule3[INTEREST],1,1):PaymentSchedule3[[#This Row],[INTEREST]]),"")</f>
        <v/>
      </c>
    </row>
    <row r="121" spans="2:11" x14ac:dyDescent="0.25">
      <c r="B121" s="12" t="str">
        <f>IF(LoanIsGood,IF(ROW()-ROW(PaymentSchedule3[[#Headers],[PMT NO]])&gt;ScheduledNumberOfPayments,"",ROW()-ROW(PaymentSchedule3[[#Headers],[PMT NO]])),"")</f>
        <v/>
      </c>
      <c r="C121" s="13" t="str">
        <f>IF(PaymentSchedule3[[#This Row],[PMT NO]]&lt;&gt;"",EOMONTH(LoanStartDate,ROW(PaymentSchedule3[[#This Row],[PMT NO]])-ROW(PaymentSchedule3[[#Headers],[PMT NO]])-2)+DAY(LoanStartDate),"")</f>
        <v/>
      </c>
      <c r="D121" s="14" t="str">
        <f>IF(PaymentSchedule3[[#This Row],[PMT NO]]&lt;&gt;"",IF(ROW()-ROW(PaymentSchedule3[[#Headers],[BEGINNING BALANCE]])=1,LoanAmount,INDEX(PaymentSchedule3[ENDING BALANCE],ROW()-ROW(PaymentSchedule3[[#Headers],[BEGINNING BALANCE]])-1)),"")</f>
        <v/>
      </c>
      <c r="E121" s="14" t="str">
        <f>IF(PaymentSchedule3[[#This Row],[PMT NO]]&lt;&gt;"",ScheduledPayment,"")</f>
        <v/>
      </c>
      <c r="F12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2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21" s="14" t="str">
        <f>IF(PaymentSchedule3[[#This Row],[PMT NO]]&lt;&gt;"",PaymentSchedule3[[#This Row],[TOTAL PAYMENT]]-PaymentSchedule3[[#This Row],[INTEREST]],"")</f>
        <v/>
      </c>
      <c r="I121" s="14" t="str">
        <f>IF(PaymentSchedule3[[#This Row],[PMT NO]]&lt;&gt;"",PaymentSchedule3[[#This Row],[BEGINNING BALANCE]]*(InterestRate/PaymentsPerYear),"")</f>
        <v/>
      </c>
      <c r="J121" s="14" t="str">
        <f>IF(PaymentSchedule3[[#This Row],[PMT NO]]&lt;&gt;"",IF(PaymentSchedule3[[#This Row],[SCHEDULED PAYMENT]]+PaymentSchedule3[[#This Row],[EXTRA PAYMENT]]&lt;=PaymentSchedule3[[#This Row],[BEGINNING BALANCE]],PaymentSchedule3[[#This Row],[BEGINNING BALANCE]]-PaymentSchedule3[[#This Row],[PRINCIPAL]],0),"")</f>
        <v/>
      </c>
      <c r="K121" s="14" t="str">
        <f>IF(PaymentSchedule3[[#This Row],[PMT NO]]&lt;&gt;"",SUM(INDEX(PaymentSchedule3[INTEREST],1,1):PaymentSchedule3[[#This Row],[INTEREST]]),"")</f>
        <v/>
      </c>
    </row>
    <row r="122" spans="2:11" x14ac:dyDescent="0.25">
      <c r="B122" s="12" t="str">
        <f>IF(LoanIsGood,IF(ROW()-ROW(PaymentSchedule3[[#Headers],[PMT NO]])&gt;ScheduledNumberOfPayments,"",ROW()-ROW(PaymentSchedule3[[#Headers],[PMT NO]])),"")</f>
        <v/>
      </c>
      <c r="C122" s="13" t="str">
        <f>IF(PaymentSchedule3[[#This Row],[PMT NO]]&lt;&gt;"",EOMONTH(LoanStartDate,ROW(PaymentSchedule3[[#This Row],[PMT NO]])-ROW(PaymentSchedule3[[#Headers],[PMT NO]])-2)+DAY(LoanStartDate),"")</f>
        <v/>
      </c>
      <c r="D122" s="14" t="str">
        <f>IF(PaymentSchedule3[[#This Row],[PMT NO]]&lt;&gt;"",IF(ROW()-ROW(PaymentSchedule3[[#Headers],[BEGINNING BALANCE]])=1,LoanAmount,INDEX(PaymentSchedule3[ENDING BALANCE],ROW()-ROW(PaymentSchedule3[[#Headers],[BEGINNING BALANCE]])-1)),"")</f>
        <v/>
      </c>
      <c r="E122" s="14" t="str">
        <f>IF(PaymentSchedule3[[#This Row],[PMT NO]]&lt;&gt;"",ScheduledPayment,"")</f>
        <v/>
      </c>
      <c r="F12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2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22" s="14" t="str">
        <f>IF(PaymentSchedule3[[#This Row],[PMT NO]]&lt;&gt;"",PaymentSchedule3[[#This Row],[TOTAL PAYMENT]]-PaymentSchedule3[[#This Row],[INTEREST]],"")</f>
        <v/>
      </c>
      <c r="I122" s="14" t="str">
        <f>IF(PaymentSchedule3[[#This Row],[PMT NO]]&lt;&gt;"",PaymentSchedule3[[#This Row],[BEGINNING BALANCE]]*(InterestRate/PaymentsPerYear),"")</f>
        <v/>
      </c>
      <c r="J122" s="14" t="str">
        <f>IF(PaymentSchedule3[[#This Row],[PMT NO]]&lt;&gt;"",IF(PaymentSchedule3[[#This Row],[SCHEDULED PAYMENT]]+PaymentSchedule3[[#This Row],[EXTRA PAYMENT]]&lt;=PaymentSchedule3[[#This Row],[BEGINNING BALANCE]],PaymentSchedule3[[#This Row],[BEGINNING BALANCE]]-PaymentSchedule3[[#This Row],[PRINCIPAL]],0),"")</f>
        <v/>
      </c>
      <c r="K122" s="14" t="str">
        <f>IF(PaymentSchedule3[[#This Row],[PMT NO]]&lt;&gt;"",SUM(INDEX(PaymentSchedule3[INTEREST],1,1):PaymentSchedule3[[#This Row],[INTEREST]]),"")</f>
        <v/>
      </c>
    </row>
    <row r="123" spans="2:11" x14ac:dyDescent="0.25">
      <c r="B123" s="12" t="str">
        <f>IF(LoanIsGood,IF(ROW()-ROW(PaymentSchedule3[[#Headers],[PMT NO]])&gt;ScheduledNumberOfPayments,"",ROW()-ROW(PaymentSchedule3[[#Headers],[PMT NO]])),"")</f>
        <v/>
      </c>
      <c r="C123" s="13" t="str">
        <f>IF(PaymentSchedule3[[#This Row],[PMT NO]]&lt;&gt;"",EOMONTH(LoanStartDate,ROW(PaymentSchedule3[[#This Row],[PMT NO]])-ROW(PaymentSchedule3[[#Headers],[PMT NO]])-2)+DAY(LoanStartDate),"")</f>
        <v/>
      </c>
      <c r="D123" s="14" t="str">
        <f>IF(PaymentSchedule3[[#This Row],[PMT NO]]&lt;&gt;"",IF(ROW()-ROW(PaymentSchedule3[[#Headers],[BEGINNING BALANCE]])=1,LoanAmount,INDEX(PaymentSchedule3[ENDING BALANCE],ROW()-ROW(PaymentSchedule3[[#Headers],[BEGINNING BALANCE]])-1)),"")</f>
        <v/>
      </c>
      <c r="E123" s="14" t="str">
        <f>IF(PaymentSchedule3[[#This Row],[PMT NO]]&lt;&gt;"",ScheduledPayment,"")</f>
        <v/>
      </c>
      <c r="F12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2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23" s="14" t="str">
        <f>IF(PaymentSchedule3[[#This Row],[PMT NO]]&lt;&gt;"",PaymentSchedule3[[#This Row],[TOTAL PAYMENT]]-PaymentSchedule3[[#This Row],[INTEREST]],"")</f>
        <v/>
      </c>
      <c r="I123" s="14" t="str">
        <f>IF(PaymentSchedule3[[#This Row],[PMT NO]]&lt;&gt;"",PaymentSchedule3[[#This Row],[BEGINNING BALANCE]]*(InterestRate/PaymentsPerYear),"")</f>
        <v/>
      </c>
      <c r="J123" s="14" t="str">
        <f>IF(PaymentSchedule3[[#This Row],[PMT NO]]&lt;&gt;"",IF(PaymentSchedule3[[#This Row],[SCHEDULED PAYMENT]]+PaymentSchedule3[[#This Row],[EXTRA PAYMENT]]&lt;=PaymentSchedule3[[#This Row],[BEGINNING BALANCE]],PaymentSchedule3[[#This Row],[BEGINNING BALANCE]]-PaymentSchedule3[[#This Row],[PRINCIPAL]],0),"")</f>
        <v/>
      </c>
      <c r="K123" s="14" t="str">
        <f>IF(PaymentSchedule3[[#This Row],[PMT NO]]&lt;&gt;"",SUM(INDEX(PaymentSchedule3[INTEREST],1,1):PaymentSchedule3[[#This Row],[INTEREST]]),"")</f>
        <v/>
      </c>
    </row>
    <row r="124" spans="2:11" x14ac:dyDescent="0.25">
      <c r="B124" s="12" t="str">
        <f>IF(LoanIsGood,IF(ROW()-ROW(PaymentSchedule3[[#Headers],[PMT NO]])&gt;ScheduledNumberOfPayments,"",ROW()-ROW(PaymentSchedule3[[#Headers],[PMT NO]])),"")</f>
        <v/>
      </c>
      <c r="C124" s="13" t="str">
        <f>IF(PaymentSchedule3[[#This Row],[PMT NO]]&lt;&gt;"",EOMONTH(LoanStartDate,ROW(PaymentSchedule3[[#This Row],[PMT NO]])-ROW(PaymentSchedule3[[#Headers],[PMT NO]])-2)+DAY(LoanStartDate),"")</f>
        <v/>
      </c>
      <c r="D124" s="14" t="str">
        <f>IF(PaymentSchedule3[[#This Row],[PMT NO]]&lt;&gt;"",IF(ROW()-ROW(PaymentSchedule3[[#Headers],[BEGINNING BALANCE]])=1,LoanAmount,INDEX(PaymentSchedule3[ENDING BALANCE],ROW()-ROW(PaymentSchedule3[[#Headers],[BEGINNING BALANCE]])-1)),"")</f>
        <v/>
      </c>
      <c r="E124" s="14" t="str">
        <f>IF(PaymentSchedule3[[#This Row],[PMT NO]]&lt;&gt;"",ScheduledPayment,"")</f>
        <v/>
      </c>
      <c r="F12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2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24" s="14" t="str">
        <f>IF(PaymentSchedule3[[#This Row],[PMT NO]]&lt;&gt;"",PaymentSchedule3[[#This Row],[TOTAL PAYMENT]]-PaymentSchedule3[[#This Row],[INTEREST]],"")</f>
        <v/>
      </c>
      <c r="I124" s="14" t="str">
        <f>IF(PaymentSchedule3[[#This Row],[PMT NO]]&lt;&gt;"",PaymentSchedule3[[#This Row],[BEGINNING BALANCE]]*(InterestRate/PaymentsPerYear),"")</f>
        <v/>
      </c>
      <c r="J124" s="14" t="str">
        <f>IF(PaymentSchedule3[[#This Row],[PMT NO]]&lt;&gt;"",IF(PaymentSchedule3[[#This Row],[SCHEDULED PAYMENT]]+PaymentSchedule3[[#This Row],[EXTRA PAYMENT]]&lt;=PaymentSchedule3[[#This Row],[BEGINNING BALANCE]],PaymentSchedule3[[#This Row],[BEGINNING BALANCE]]-PaymentSchedule3[[#This Row],[PRINCIPAL]],0),"")</f>
        <v/>
      </c>
      <c r="K124" s="14" t="str">
        <f>IF(PaymentSchedule3[[#This Row],[PMT NO]]&lt;&gt;"",SUM(INDEX(PaymentSchedule3[INTEREST],1,1):PaymentSchedule3[[#This Row],[INTEREST]]),"")</f>
        <v/>
      </c>
    </row>
    <row r="125" spans="2:11" x14ac:dyDescent="0.25">
      <c r="B125" s="12" t="str">
        <f>IF(LoanIsGood,IF(ROW()-ROW(PaymentSchedule3[[#Headers],[PMT NO]])&gt;ScheduledNumberOfPayments,"",ROW()-ROW(PaymentSchedule3[[#Headers],[PMT NO]])),"")</f>
        <v/>
      </c>
      <c r="C125" s="13" t="str">
        <f>IF(PaymentSchedule3[[#This Row],[PMT NO]]&lt;&gt;"",EOMONTH(LoanStartDate,ROW(PaymentSchedule3[[#This Row],[PMT NO]])-ROW(PaymentSchedule3[[#Headers],[PMT NO]])-2)+DAY(LoanStartDate),"")</f>
        <v/>
      </c>
      <c r="D125" s="14" t="str">
        <f>IF(PaymentSchedule3[[#This Row],[PMT NO]]&lt;&gt;"",IF(ROW()-ROW(PaymentSchedule3[[#Headers],[BEGINNING BALANCE]])=1,LoanAmount,INDEX(PaymentSchedule3[ENDING BALANCE],ROW()-ROW(PaymentSchedule3[[#Headers],[BEGINNING BALANCE]])-1)),"")</f>
        <v/>
      </c>
      <c r="E125" s="14" t="str">
        <f>IF(PaymentSchedule3[[#This Row],[PMT NO]]&lt;&gt;"",ScheduledPayment,"")</f>
        <v/>
      </c>
      <c r="F12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2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25" s="14" t="str">
        <f>IF(PaymentSchedule3[[#This Row],[PMT NO]]&lt;&gt;"",PaymentSchedule3[[#This Row],[TOTAL PAYMENT]]-PaymentSchedule3[[#This Row],[INTEREST]],"")</f>
        <v/>
      </c>
      <c r="I125" s="14" t="str">
        <f>IF(PaymentSchedule3[[#This Row],[PMT NO]]&lt;&gt;"",PaymentSchedule3[[#This Row],[BEGINNING BALANCE]]*(InterestRate/PaymentsPerYear),"")</f>
        <v/>
      </c>
      <c r="J125" s="14" t="str">
        <f>IF(PaymentSchedule3[[#This Row],[PMT NO]]&lt;&gt;"",IF(PaymentSchedule3[[#This Row],[SCHEDULED PAYMENT]]+PaymentSchedule3[[#This Row],[EXTRA PAYMENT]]&lt;=PaymentSchedule3[[#This Row],[BEGINNING BALANCE]],PaymentSchedule3[[#This Row],[BEGINNING BALANCE]]-PaymentSchedule3[[#This Row],[PRINCIPAL]],0),"")</f>
        <v/>
      </c>
      <c r="K125" s="14" t="str">
        <f>IF(PaymentSchedule3[[#This Row],[PMT NO]]&lt;&gt;"",SUM(INDEX(PaymentSchedule3[INTEREST],1,1):PaymentSchedule3[[#This Row],[INTEREST]]),"")</f>
        <v/>
      </c>
    </row>
    <row r="126" spans="2:11" x14ac:dyDescent="0.25">
      <c r="B126" s="12" t="str">
        <f>IF(LoanIsGood,IF(ROW()-ROW(PaymentSchedule3[[#Headers],[PMT NO]])&gt;ScheduledNumberOfPayments,"",ROW()-ROW(PaymentSchedule3[[#Headers],[PMT NO]])),"")</f>
        <v/>
      </c>
      <c r="C126" s="13" t="str">
        <f>IF(PaymentSchedule3[[#This Row],[PMT NO]]&lt;&gt;"",EOMONTH(LoanStartDate,ROW(PaymentSchedule3[[#This Row],[PMT NO]])-ROW(PaymentSchedule3[[#Headers],[PMT NO]])-2)+DAY(LoanStartDate),"")</f>
        <v/>
      </c>
      <c r="D126" s="14" t="str">
        <f>IF(PaymentSchedule3[[#This Row],[PMT NO]]&lt;&gt;"",IF(ROW()-ROW(PaymentSchedule3[[#Headers],[BEGINNING BALANCE]])=1,LoanAmount,INDEX(PaymentSchedule3[ENDING BALANCE],ROW()-ROW(PaymentSchedule3[[#Headers],[BEGINNING BALANCE]])-1)),"")</f>
        <v/>
      </c>
      <c r="E126" s="14" t="str">
        <f>IF(PaymentSchedule3[[#This Row],[PMT NO]]&lt;&gt;"",ScheduledPayment,"")</f>
        <v/>
      </c>
      <c r="F12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2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26" s="14" t="str">
        <f>IF(PaymentSchedule3[[#This Row],[PMT NO]]&lt;&gt;"",PaymentSchedule3[[#This Row],[TOTAL PAYMENT]]-PaymentSchedule3[[#This Row],[INTEREST]],"")</f>
        <v/>
      </c>
      <c r="I126" s="14" t="str">
        <f>IF(PaymentSchedule3[[#This Row],[PMT NO]]&lt;&gt;"",PaymentSchedule3[[#This Row],[BEGINNING BALANCE]]*(InterestRate/PaymentsPerYear),"")</f>
        <v/>
      </c>
      <c r="J126" s="14" t="str">
        <f>IF(PaymentSchedule3[[#This Row],[PMT NO]]&lt;&gt;"",IF(PaymentSchedule3[[#This Row],[SCHEDULED PAYMENT]]+PaymentSchedule3[[#This Row],[EXTRA PAYMENT]]&lt;=PaymentSchedule3[[#This Row],[BEGINNING BALANCE]],PaymentSchedule3[[#This Row],[BEGINNING BALANCE]]-PaymentSchedule3[[#This Row],[PRINCIPAL]],0),"")</f>
        <v/>
      </c>
      <c r="K126" s="14" t="str">
        <f>IF(PaymentSchedule3[[#This Row],[PMT NO]]&lt;&gt;"",SUM(INDEX(PaymentSchedule3[INTEREST],1,1):PaymentSchedule3[[#This Row],[INTEREST]]),"")</f>
        <v/>
      </c>
    </row>
    <row r="127" spans="2:11" x14ac:dyDescent="0.25">
      <c r="B127" s="12" t="str">
        <f>IF(LoanIsGood,IF(ROW()-ROW(PaymentSchedule3[[#Headers],[PMT NO]])&gt;ScheduledNumberOfPayments,"",ROW()-ROW(PaymentSchedule3[[#Headers],[PMT NO]])),"")</f>
        <v/>
      </c>
      <c r="C127" s="13" t="str">
        <f>IF(PaymentSchedule3[[#This Row],[PMT NO]]&lt;&gt;"",EOMONTH(LoanStartDate,ROW(PaymentSchedule3[[#This Row],[PMT NO]])-ROW(PaymentSchedule3[[#Headers],[PMT NO]])-2)+DAY(LoanStartDate),"")</f>
        <v/>
      </c>
      <c r="D127" s="14" t="str">
        <f>IF(PaymentSchedule3[[#This Row],[PMT NO]]&lt;&gt;"",IF(ROW()-ROW(PaymentSchedule3[[#Headers],[BEGINNING BALANCE]])=1,LoanAmount,INDEX(PaymentSchedule3[ENDING BALANCE],ROW()-ROW(PaymentSchedule3[[#Headers],[BEGINNING BALANCE]])-1)),"")</f>
        <v/>
      </c>
      <c r="E127" s="14" t="str">
        <f>IF(PaymentSchedule3[[#This Row],[PMT NO]]&lt;&gt;"",ScheduledPayment,"")</f>
        <v/>
      </c>
      <c r="F12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2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27" s="14" t="str">
        <f>IF(PaymentSchedule3[[#This Row],[PMT NO]]&lt;&gt;"",PaymentSchedule3[[#This Row],[TOTAL PAYMENT]]-PaymentSchedule3[[#This Row],[INTEREST]],"")</f>
        <v/>
      </c>
      <c r="I127" s="14" t="str">
        <f>IF(PaymentSchedule3[[#This Row],[PMT NO]]&lt;&gt;"",PaymentSchedule3[[#This Row],[BEGINNING BALANCE]]*(InterestRate/PaymentsPerYear),"")</f>
        <v/>
      </c>
      <c r="J127" s="14" t="str">
        <f>IF(PaymentSchedule3[[#This Row],[PMT NO]]&lt;&gt;"",IF(PaymentSchedule3[[#This Row],[SCHEDULED PAYMENT]]+PaymentSchedule3[[#This Row],[EXTRA PAYMENT]]&lt;=PaymentSchedule3[[#This Row],[BEGINNING BALANCE]],PaymentSchedule3[[#This Row],[BEGINNING BALANCE]]-PaymentSchedule3[[#This Row],[PRINCIPAL]],0),"")</f>
        <v/>
      </c>
      <c r="K127" s="14" t="str">
        <f>IF(PaymentSchedule3[[#This Row],[PMT NO]]&lt;&gt;"",SUM(INDEX(PaymentSchedule3[INTEREST],1,1):PaymentSchedule3[[#This Row],[INTEREST]]),"")</f>
        <v/>
      </c>
    </row>
    <row r="128" spans="2:11" x14ac:dyDescent="0.25">
      <c r="B128" s="12" t="str">
        <f>IF(LoanIsGood,IF(ROW()-ROW(PaymentSchedule3[[#Headers],[PMT NO]])&gt;ScheduledNumberOfPayments,"",ROW()-ROW(PaymentSchedule3[[#Headers],[PMT NO]])),"")</f>
        <v/>
      </c>
      <c r="C128" s="13" t="str">
        <f>IF(PaymentSchedule3[[#This Row],[PMT NO]]&lt;&gt;"",EOMONTH(LoanStartDate,ROW(PaymentSchedule3[[#This Row],[PMT NO]])-ROW(PaymentSchedule3[[#Headers],[PMT NO]])-2)+DAY(LoanStartDate),"")</f>
        <v/>
      </c>
      <c r="D128" s="14" t="str">
        <f>IF(PaymentSchedule3[[#This Row],[PMT NO]]&lt;&gt;"",IF(ROW()-ROW(PaymentSchedule3[[#Headers],[BEGINNING BALANCE]])=1,LoanAmount,INDEX(PaymentSchedule3[ENDING BALANCE],ROW()-ROW(PaymentSchedule3[[#Headers],[BEGINNING BALANCE]])-1)),"")</f>
        <v/>
      </c>
      <c r="E128" s="14" t="str">
        <f>IF(PaymentSchedule3[[#This Row],[PMT NO]]&lt;&gt;"",ScheduledPayment,"")</f>
        <v/>
      </c>
      <c r="F12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2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28" s="14" t="str">
        <f>IF(PaymentSchedule3[[#This Row],[PMT NO]]&lt;&gt;"",PaymentSchedule3[[#This Row],[TOTAL PAYMENT]]-PaymentSchedule3[[#This Row],[INTEREST]],"")</f>
        <v/>
      </c>
      <c r="I128" s="14" t="str">
        <f>IF(PaymentSchedule3[[#This Row],[PMT NO]]&lt;&gt;"",PaymentSchedule3[[#This Row],[BEGINNING BALANCE]]*(InterestRate/PaymentsPerYear),"")</f>
        <v/>
      </c>
      <c r="J128" s="14" t="str">
        <f>IF(PaymentSchedule3[[#This Row],[PMT NO]]&lt;&gt;"",IF(PaymentSchedule3[[#This Row],[SCHEDULED PAYMENT]]+PaymentSchedule3[[#This Row],[EXTRA PAYMENT]]&lt;=PaymentSchedule3[[#This Row],[BEGINNING BALANCE]],PaymentSchedule3[[#This Row],[BEGINNING BALANCE]]-PaymentSchedule3[[#This Row],[PRINCIPAL]],0),"")</f>
        <v/>
      </c>
      <c r="K128" s="14" t="str">
        <f>IF(PaymentSchedule3[[#This Row],[PMT NO]]&lt;&gt;"",SUM(INDEX(PaymentSchedule3[INTEREST],1,1):PaymentSchedule3[[#This Row],[INTEREST]]),"")</f>
        <v/>
      </c>
    </row>
    <row r="129" spans="2:11" x14ac:dyDescent="0.25">
      <c r="B129" s="12" t="str">
        <f>IF(LoanIsGood,IF(ROW()-ROW(PaymentSchedule3[[#Headers],[PMT NO]])&gt;ScheduledNumberOfPayments,"",ROW()-ROW(PaymentSchedule3[[#Headers],[PMT NO]])),"")</f>
        <v/>
      </c>
      <c r="C129" s="13" t="str">
        <f>IF(PaymentSchedule3[[#This Row],[PMT NO]]&lt;&gt;"",EOMONTH(LoanStartDate,ROW(PaymentSchedule3[[#This Row],[PMT NO]])-ROW(PaymentSchedule3[[#Headers],[PMT NO]])-2)+DAY(LoanStartDate),"")</f>
        <v/>
      </c>
      <c r="D129" s="14" t="str">
        <f>IF(PaymentSchedule3[[#This Row],[PMT NO]]&lt;&gt;"",IF(ROW()-ROW(PaymentSchedule3[[#Headers],[BEGINNING BALANCE]])=1,LoanAmount,INDEX(PaymentSchedule3[ENDING BALANCE],ROW()-ROW(PaymentSchedule3[[#Headers],[BEGINNING BALANCE]])-1)),"")</f>
        <v/>
      </c>
      <c r="E129" s="14" t="str">
        <f>IF(PaymentSchedule3[[#This Row],[PMT NO]]&lt;&gt;"",ScheduledPayment,"")</f>
        <v/>
      </c>
      <c r="F12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2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29" s="14" t="str">
        <f>IF(PaymentSchedule3[[#This Row],[PMT NO]]&lt;&gt;"",PaymentSchedule3[[#This Row],[TOTAL PAYMENT]]-PaymentSchedule3[[#This Row],[INTEREST]],"")</f>
        <v/>
      </c>
      <c r="I129" s="14" t="str">
        <f>IF(PaymentSchedule3[[#This Row],[PMT NO]]&lt;&gt;"",PaymentSchedule3[[#This Row],[BEGINNING BALANCE]]*(InterestRate/PaymentsPerYear),"")</f>
        <v/>
      </c>
      <c r="J129" s="14" t="str">
        <f>IF(PaymentSchedule3[[#This Row],[PMT NO]]&lt;&gt;"",IF(PaymentSchedule3[[#This Row],[SCHEDULED PAYMENT]]+PaymentSchedule3[[#This Row],[EXTRA PAYMENT]]&lt;=PaymentSchedule3[[#This Row],[BEGINNING BALANCE]],PaymentSchedule3[[#This Row],[BEGINNING BALANCE]]-PaymentSchedule3[[#This Row],[PRINCIPAL]],0),"")</f>
        <v/>
      </c>
      <c r="K129" s="14" t="str">
        <f>IF(PaymentSchedule3[[#This Row],[PMT NO]]&lt;&gt;"",SUM(INDEX(PaymentSchedule3[INTEREST],1,1):PaymentSchedule3[[#This Row],[INTEREST]]),"")</f>
        <v/>
      </c>
    </row>
    <row r="130" spans="2:11" x14ac:dyDescent="0.25">
      <c r="B130" s="12" t="str">
        <f>IF(LoanIsGood,IF(ROW()-ROW(PaymentSchedule3[[#Headers],[PMT NO]])&gt;ScheduledNumberOfPayments,"",ROW()-ROW(PaymentSchedule3[[#Headers],[PMT NO]])),"")</f>
        <v/>
      </c>
      <c r="C130" s="13" t="str">
        <f>IF(PaymentSchedule3[[#This Row],[PMT NO]]&lt;&gt;"",EOMONTH(LoanStartDate,ROW(PaymentSchedule3[[#This Row],[PMT NO]])-ROW(PaymentSchedule3[[#Headers],[PMT NO]])-2)+DAY(LoanStartDate),"")</f>
        <v/>
      </c>
      <c r="D130" s="14" t="str">
        <f>IF(PaymentSchedule3[[#This Row],[PMT NO]]&lt;&gt;"",IF(ROW()-ROW(PaymentSchedule3[[#Headers],[BEGINNING BALANCE]])=1,LoanAmount,INDEX(PaymentSchedule3[ENDING BALANCE],ROW()-ROW(PaymentSchedule3[[#Headers],[BEGINNING BALANCE]])-1)),"")</f>
        <v/>
      </c>
      <c r="E130" s="14" t="str">
        <f>IF(PaymentSchedule3[[#This Row],[PMT NO]]&lt;&gt;"",ScheduledPayment,"")</f>
        <v/>
      </c>
      <c r="F13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30" s="14" t="str">
        <f>IF(PaymentSchedule3[[#This Row],[PMT NO]]&lt;&gt;"",PaymentSchedule3[[#This Row],[TOTAL PAYMENT]]-PaymentSchedule3[[#This Row],[INTEREST]],"")</f>
        <v/>
      </c>
      <c r="I130" s="14" t="str">
        <f>IF(PaymentSchedule3[[#This Row],[PMT NO]]&lt;&gt;"",PaymentSchedule3[[#This Row],[BEGINNING BALANCE]]*(InterestRate/PaymentsPerYear),"")</f>
        <v/>
      </c>
      <c r="J130" s="14" t="str">
        <f>IF(PaymentSchedule3[[#This Row],[PMT NO]]&lt;&gt;"",IF(PaymentSchedule3[[#This Row],[SCHEDULED PAYMENT]]+PaymentSchedule3[[#This Row],[EXTRA PAYMENT]]&lt;=PaymentSchedule3[[#This Row],[BEGINNING BALANCE]],PaymentSchedule3[[#This Row],[BEGINNING BALANCE]]-PaymentSchedule3[[#This Row],[PRINCIPAL]],0),"")</f>
        <v/>
      </c>
      <c r="K130" s="14" t="str">
        <f>IF(PaymentSchedule3[[#This Row],[PMT NO]]&lt;&gt;"",SUM(INDEX(PaymentSchedule3[INTEREST],1,1):PaymentSchedule3[[#This Row],[INTEREST]]),"")</f>
        <v/>
      </c>
    </row>
    <row r="131" spans="2:11" x14ac:dyDescent="0.25">
      <c r="B131" s="12" t="str">
        <f>IF(LoanIsGood,IF(ROW()-ROW(PaymentSchedule3[[#Headers],[PMT NO]])&gt;ScheduledNumberOfPayments,"",ROW()-ROW(PaymentSchedule3[[#Headers],[PMT NO]])),"")</f>
        <v/>
      </c>
      <c r="C131" s="13" t="str">
        <f>IF(PaymentSchedule3[[#This Row],[PMT NO]]&lt;&gt;"",EOMONTH(LoanStartDate,ROW(PaymentSchedule3[[#This Row],[PMT NO]])-ROW(PaymentSchedule3[[#Headers],[PMT NO]])-2)+DAY(LoanStartDate),"")</f>
        <v/>
      </c>
      <c r="D131" s="14" t="str">
        <f>IF(PaymentSchedule3[[#This Row],[PMT NO]]&lt;&gt;"",IF(ROW()-ROW(PaymentSchedule3[[#Headers],[BEGINNING BALANCE]])=1,LoanAmount,INDEX(PaymentSchedule3[ENDING BALANCE],ROW()-ROW(PaymentSchedule3[[#Headers],[BEGINNING BALANCE]])-1)),"")</f>
        <v/>
      </c>
      <c r="E131" s="14" t="str">
        <f>IF(PaymentSchedule3[[#This Row],[PMT NO]]&lt;&gt;"",ScheduledPayment,"")</f>
        <v/>
      </c>
      <c r="F13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31" s="14" t="str">
        <f>IF(PaymentSchedule3[[#This Row],[PMT NO]]&lt;&gt;"",PaymentSchedule3[[#This Row],[TOTAL PAYMENT]]-PaymentSchedule3[[#This Row],[INTEREST]],"")</f>
        <v/>
      </c>
      <c r="I131" s="14" t="str">
        <f>IF(PaymentSchedule3[[#This Row],[PMT NO]]&lt;&gt;"",PaymentSchedule3[[#This Row],[BEGINNING BALANCE]]*(InterestRate/PaymentsPerYear),"")</f>
        <v/>
      </c>
      <c r="J131" s="14" t="str">
        <f>IF(PaymentSchedule3[[#This Row],[PMT NO]]&lt;&gt;"",IF(PaymentSchedule3[[#This Row],[SCHEDULED PAYMENT]]+PaymentSchedule3[[#This Row],[EXTRA PAYMENT]]&lt;=PaymentSchedule3[[#This Row],[BEGINNING BALANCE]],PaymentSchedule3[[#This Row],[BEGINNING BALANCE]]-PaymentSchedule3[[#This Row],[PRINCIPAL]],0),"")</f>
        <v/>
      </c>
      <c r="K131" s="14" t="str">
        <f>IF(PaymentSchedule3[[#This Row],[PMT NO]]&lt;&gt;"",SUM(INDEX(PaymentSchedule3[INTEREST],1,1):PaymentSchedule3[[#This Row],[INTEREST]]),"")</f>
        <v/>
      </c>
    </row>
    <row r="132" spans="2:11" x14ac:dyDescent="0.25">
      <c r="B132" s="12" t="str">
        <f>IF(LoanIsGood,IF(ROW()-ROW(PaymentSchedule3[[#Headers],[PMT NO]])&gt;ScheduledNumberOfPayments,"",ROW()-ROW(PaymentSchedule3[[#Headers],[PMT NO]])),"")</f>
        <v/>
      </c>
      <c r="C132" s="13" t="str">
        <f>IF(PaymentSchedule3[[#This Row],[PMT NO]]&lt;&gt;"",EOMONTH(LoanStartDate,ROW(PaymentSchedule3[[#This Row],[PMT NO]])-ROW(PaymentSchedule3[[#Headers],[PMT NO]])-2)+DAY(LoanStartDate),"")</f>
        <v/>
      </c>
      <c r="D132" s="14" t="str">
        <f>IF(PaymentSchedule3[[#This Row],[PMT NO]]&lt;&gt;"",IF(ROW()-ROW(PaymentSchedule3[[#Headers],[BEGINNING BALANCE]])=1,LoanAmount,INDEX(PaymentSchedule3[ENDING BALANCE],ROW()-ROW(PaymentSchedule3[[#Headers],[BEGINNING BALANCE]])-1)),"")</f>
        <v/>
      </c>
      <c r="E132" s="14" t="str">
        <f>IF(PaymentSchedule3[[#This Row],[PMT NO]]&lt;&gt;"",ScheduledPayment,"")</f>
        <v/>
      </c>
      <c r="F13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32" s="14" t="str">
        <f>IF(PaymentSchedule3[[#This Row],[PMT NO]]&lt;&gt;"",PaymentSchedule3[[#This Row],[TOTAL PAYMENT]]-PaymentSchedule3[[#This Row],[INTEREST]],"")</f>
        <v/>
      </c>
      <c r="I132" s="14" t="str">
        <f>IF(PaymentSchedule3[[#This Row],[PMT NO]]&lt;&gt;"",PaymentSchedule3[[#This Row],[BEGINNING BALANCE]]*(InterestRate/PaymentsPerYear),"")</f>
        <v/>
      </c>
      <c r="J132" s="14" t="str">
        <f>IF(PaymentSchedule3[[#This Row],[PMT NO]]&lt;&gt;"",IF(PaymentSchedule3[[#This Row],[SCHEDULED PAYMENT]]+PaymentSchedule3[[#This Row],[EXTRA PAYMENT]]&lt;=PaymentSchedule3[[#This Row],[BEGINNING BALANCE]],PaymentSchedule3[[#This Row],[BEGINNING BALANCE]]-PaymentSchedule3[[#This Row],[PRINCIPAL]],0),"")</f>
        <v/>
      </c>
      <c r="K132" s="14" t="str">
        <f>IF(PaymentSchedule3[[#This Row],[PMT NO]]&lt;&gt;"",SUM(INDEX(PaymentSchedule3[INTEREST],1,1):PaymentSchedule3[[#This Row],[INTEREST]]),"")</f>
        <v/>
      </c>
    </row>
    <row r="133" spans="2:11" x14ac:dyDescent="0.25">
      <c r="B133" s="12" t="str">
        <f>IF(LoanIsGood,IF(ROW()-ROW(PaymentSchedule3[[#Headers],[PMT NO]])&gt;ScheduledNumberOfPayments,"",ROW()-ROW(PaymentSchedule3[[#Headers],[PMT NO]])),"")</f>
        <v/>
      </c>
      <c r="C133" s="13" t="str">
        <f>IF(PaymentSchedule3[[#This Row],[PMT NO]]&lt;&gt;"",EOMONTH(LoanStartDate,ROW(PaymentSchedule3[[#This Row],[PMT NO]])-ROW(PaymentSchedule3[[#Headers],[PMT NO]])-2)+DAY(LoanStartDate),"")</f>
        <v/>
      </c>
      <c r="D133" s="14" t="str">
        <f>IF(PaymentSchedule3[[#This Row],[PMT NO]]&lt;&gt;"",IF(ROW()-ROW(PaymentSchedule3[[#Headers],[BEGINNING BALANCE]])=1,LoanAmount,INDEX(PaymentSchedule3[ENDING BALANCE],ROW()-ROW(PaymentSchedule3[[#Headers],[BEGINNING BALANCE]])-1)),"")</f>
        <v/>
      </c>
      <c r="E133" s="14" t="str">
        <f>IF(PaymentSchedule3[[#This Row],[PMT NO]]&lt;&gt;"",ScheduledPayment,"")</f>
        <v/>
      </c>
      <c r="F13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33" s="14" t="str">
        <f>IF(PaymentSchedule3[[#This Row],[PMT NO]]&lt;&gt;"",PaymentSchedule3[[#This Row],[TOTAL PAYMENT]]-PaymentSchedule3[[#This Row],[INTEREST]],"")</f>
        <v/>
      </c>
      <c r="I133" s="14" t="str">
        <f>IF(PaymentSchedule3[[#This Row],[PMT NO]]&lt;&gt;"",PaymentSchedule3[[#This Row],[BEGINNING BALANCE]]*(InterestRate/PaymentsPerYear),"")</f>
        <v/>
      </c>
      <c r="J133" s="14" t="str">
        <f>IF(PaymentSchedule3[[#This Row],[PMT NO]]&lt;&gt;"",IF(PaymentSchedule3[[#This Row],[SCHEDULED PAYMENT]]+PaymentSchedule3[[#This Row],[EXTRA PAYMENT]]&lt;=PaymentSchedule3[[#This Row],[BEGINNING BALANCE]],PaymentSchedule3[[#This Row],[BEGINNING BALANCE]]-PaymentSchedule3[[#This Row],[PRINCIPAL]],0),"")</f>
        <v/>
      </c>
      <c r="K133" s="14" t="str">
        <f>IF(PaymentSchedule3[[#This Row],[PMT NO]]&lt;&gt;"",SUM(INDEX(PaymentSchedule3[INTEREST],1,1):PaymentSchedule3[[#This Row],[INTEREST]]),"")</f>
        <v/>
      </c>
    </row>
    <row r="134" spans="2:11" x14ac:dyDescent="0.25">
      <c r="B134" s="12" t="str">
        <f>IF(LoanIsGood,IF(ROW()-ROW(PaymentSchedule3[[#Headers],[PMT NO]])&gt;ScheduledNumberOfPayments,"",ROW()-ROW(PaymentSchedule3[[#Headers],[PMT NO]])),"")</f>
        <v/>
      </c>
      <c r="C134" s="13" t="str">
        <f>IF(PaymentSchedule3[[#This Row],[PMT NO]]&lt;&gt;"",EOMONTH(LoanStartDate,ROW(PaymentSchedule3[[#This Row],[PMT NO]])-ROW(PaymentSchedule3[[#Headers],[PMT NO]])-2)+DAY(LoanStartDate),"")</f>
        <v/>
      </c>
      <c r="D134" s="14" t="str">
        <f>IF(PaymentSchedule3[[#This Row],[PMT NO]]&lt;&gt;"",IF(ROW()-ROW(PaymentSchedule3[[#Headers],[BEGINNING BALANCE]])=1,LoanAmount,INDEX(PaymentSchedule3[ENDING BALANCE],ROW()-ROW(PaymentSchedule3[[#Headers],[BEGINNING BALANCE]])-1)),"")</f>
        <v/>
      </c>
      <c r="E134" s="14" t="str">
        <f>IF(PaymentSchedule3[[#This Row],[PMT NO]]&lt;&gt;"",ScheduledPayment,"")</f>
        <v/>
      </c>
      <c r="F13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34" s="14" t="str">
        <f>IF(PaymentSchedule3[[#This Row],[PMT NO]]&lt;&gt;"",PaymentSchedule3[[#This Row],[TOTAL PAYMENT]]-PaymentSchedule3[[#This Row],[INTEREST]],"")</f>
        <v/>
      </c>
      <c r="I134" s="14" t="str">
        <f>IF(PaymentSchedule3[[#This Row],[PMT NO]]&lt;&gt;"",PaymentSchedule3[[#This Row],[BEGINNING BALANCE]]*(InterestRate/PaymentsPerYear),"")</f>
        <v/>
      </c>
      <c r="J134" s="14" t="str">
        <f>IF(PaymentSchedule3[[#This Row],[PMT NO]]&lt;&gt;"",IF(PaymentSchedule3[[#This Row],[SCHEDULED PAYMENT]]+PaymentSchedule3[[#This Row],[EXTRA PAYMENT]]&lt;=PaymentSchedule3[[#This Row],[BEGINNING BALANCE]],PaymentSchedule3[[#This Row],[BEGINNING BALANCE]]-PaymentSchedule3[[#This Row],[PRINCIPAL]],0),"")</f>
        <v/>
      </c>
      <c r="K134" s="14" t="str">
        <f>IF(PaymentSchedule3[[#This Row],[PMT NO]]&lt;&gt;"",SUM(INDEX(PaymentSchedule3[INTEREST],1,1):PaymentSchedule3[[#This Row],[INTEREST]]),"")</f>
        <v/>
      </c>
    </row>
    <row r="135" spans="2:11" x14ac:dyDescent="0.25">
      <c r="B135" s="12" t="str">
        <f>IF(LoanIsGood,IF(ROW()-ROW(PaymentSchedule3[[#Headers],[PMT NO]])&gt;ScheduledNumberOfPayments,"",ROW()-ROW(PaymentSchedule3[[#Headers],[PMT NO]])),"")</f>
        <v/>
      </c>
      <c r="C135" s="13" t="str">
        <f>IF(PaymentSchedule3[[#This Row],[PMT NO]]&lt;&gt;"",EOMONTH(LoanStartDate,ROW(PaymentSchedule3[[#This Row],[PMT NO]])-ROW(PaymentSchedule3[[#Headers],[PMT NO]])-2)+DAY(LoanStartDate),"")</f>
        <v/>
      </c>
      <c r="D135" s="14" t="str">
        <f>IF(PaymentSchedule3[[#This Row],[PMT NO]]&lt;&gt;"",IF(ROW()-ROW(PaymentSchedule3[[#Headers],[BEGINNING BALANCE]])=1,LoanAmount,INDEX(PaymentSchedule3[ENDING BALANCE],ROW()-ROW(PaymentSchedule3[[#Headers],[BEGINNING BALANCE]])-1)),"")</f>
        <v/>
      </c>
      <c r="E135" s="14" t="str">
        <f>IF(PaymentSchedule3[[#This Row],[PMT NO]]&lt;&gt;"",ScheduledPayment,"")</f>
        <v/>
      </c>
      <c r="F13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35" s="14" t="str">
        <f>IF(PaymentSchedule3[[#This Row],[PMT NO]]&lt;&gt;"",PaymentSchedule3[[#This Row],[TOTAL PAYMENT]]-PaymentSchedule3[[#This Row],[INTEREST]],"")</f>
        <v/>
      </c>
      <c r="I135" s="14" t="str">
        <f>IF(PaymentSchedule3[[#This Row],[PMT NO]]&lt;&gt;"",PaymentSchedule3[[#This Row],[BEGINNING BALANCE]]*(InterestRate/PaymentsPerYear),"")</f>
        <v/>
      </c>
      <c r="J135" s="14" t="str">
        <f>IF(PaymentSchedule3[[#This Row],[PMT NO]]&lt;&gt;"",IF(PaymentSchedule3[[#This Row],[SCHEDULED PAYMENT]]+PaymentSchedule3[[#This Row],[EXTRA PAYMENT]]&lt;=PaymentSchedule3[[#This Row],[BEGINNING BALANCE]],PaymentSchedule3[[#This Row],[BEGINNING BALANCE]]-PaymentSchedule3[[#This Row],[PRINCIPAL]],0),"")</f>
        <v/>
      </c>
      <c r="K135" s="14" t="str">
        <f>IF(PaymentSchedule3[[#This Row],[PMT NO]]&lt;&gt;"",SUM(INDEX(PaymentSchedule3[INTEREST],1,1):PaymentSchedule3[[#This Row],[INTEREST]]),"")</f>
        <v/>
      </c>
    </row>
    <row r="136" spans="2:11" x14ac:dyDescent="0.25">
      <c r="B136" s="12" t="str">
        <f>IF(LoanIsGood,IF(ROW()-ROW(PaymentSchedule3[[#Headers],[PMT NO]])&gt;ScheduledNumberOfPayments,"",ROW()-ROW(PaymentSchedule3[[#Headers],[PMT NO]])),"")</f>
        <v/>
      </c>
      <c r="C136" s="13" t="str">
        <f>IF(PaymentSchedule3[[#This Row],[PMT NO]]&lt;&gt;"",EOMONTH(LoanStartDate,ROW(PaymentSchedule3[[#This Row],[PMT NO]])-ROW(PaymentSchedule3[[#Headers],[PMT NO]])-2)+DAY(LoanStartDate),"")</f>
        <v/>
      </c>
      <c r="D136" s="14" t="str">
        <f>IF(PaymentSchedule3[[#This Row],[PMT NO]]&lt;&gt;"",IF(ROW()-ROW(PaymentSchedule3[[#Headers],[BEGINNING BALANCE]])=1,LoanAmount,INDEX(PaymentSchedule3[ENDING BALANCE],ROW()-ROW(PaymentSchedule3[[#Headers],[BEGINNING BALANCE]])-1)),"")</f>
        <v/>
      </c>
      <c r="E136" s="14" t="str">
        <f>IF(PaymentSchedule3[[#This Row],[PMT NO]]&lt;&gt;"",ScheduledPayment,"")</f>
        <v/>
      </c>
      <c r="F13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36" s="14" t="str">
        <f>IF(PaymentSchedule3[[#This Row],[PMT NO]]&lt;&gt;"",PaymentSchedule3[[#This Row],[TOTAL PAYMENT]]-PaymentSchedule3[[#This Row],[INTEREST]],"")</f>
        <v/>
      </c>
      <c r="I136" s="14" t="str">
        <f>IF(PaymentSchedule3[[#This Row],[PMT NO]]&lt;&gt;"",PaymentSchedule3[[#This Row],[BEGINNING BALANCE]]*(InterestRate/PaymentsPerYear),"")</f>
        <v/>
      </c>
      <c r="J136" s="14" t="str">
        <f>IF(PaymentSchedule3[[#This Row],[PMT NO]]&lt;&gt;"",IF(PaymentSchedule3[[#This Row],[SCHEDULED PAYMENT]]+PaymentSchedule3[[#This Row],[EXTRA PAYMENT]]&lt;=PaymentSchedule3[[#This Row],[BEGINNING BALANCE]],PaymentSchedule3[[#This Row],[BEGINNING BALANCE]]-PaymentSchedule3[[#This Row],[PRINCIPAL]],0),"")</f>
        <v/>
      </c>
      <c r="K136" s="14" t="str">
        <f>IF(PaymentSchedule3[[#This Row],[PMT NO]]&lt;&gt;"",SUM(INDEX(PaymentSchedule3[INTEREST],1,1):PaymentSchedule3[[#This Row],[INTEREST]]),"")</f>
        <v/>
      </c>
    </row>
    <row r="137" spans="2:11" x14ac:dyDescent="0.25">
      <c r="B137" s="12" t="str">
        <f>IF(LoanIsGood,IF(ROW()-ROW(PaymentSchedule3[[#Headers],[PMT NO]])&gt;ScheduledNumberOfPayments,"",ROW()-ROW(PaymentSchedule3[[#Headers],[PMT NO]])),"")</f>
        <v/>
      </c>
      <c r="C137" s="13" t="str">
        <f>IF(PaymentSchedule3[[#This Row],[PMT NO]]&lt;&gt;"",EOMONTH(LoanStartDate,ROW(PaymentSchedule3[[#This Row],[PMT NO]])-ROW(PaymentSchedule3[[#Headers],[PMT NO]])-2)+DAY(LoanStartDate),"")</f>
        <v/>
      </c>
      <c r="D137" s="14" t="str">
        <f>IF(PaymentSchedule3[[#This Row],[PMT NO]]&lt;&gt;"",IF(ROW()-ROW(PaymentSchedule3[[#Headers],[BEGINNING BALANCE]])=1,LoanAmount,INDEX(PaymentSchedule3[ENDING BALANCE],ROW()-ROW(PaymentSchedule3[[#Headers],[BEGINNING BALANCE]])-1)),"")</f>
        <v/>
      </c>
      <c r="E137" s="14" t="str">
        <f>IF(PaymentSchedule3[[#This Row],[PMT NO]]&lt;&gt;"",ScheduledPayment,"")</f>
        <v/>
      </c>
      <c r="F13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37" s="14" t="str">
        <f>IF(PaymentSchedule3[[#This Row],[PMT NO]]&lt;&gt;"",PaymentSchedule3[[#This Row],[TOTAL PAYMENT]]-PaymentSchedule3[[#This Row],[INTEREST]],"")</f>
        <v/>
      </c>
      <c r="I137" s="14" t="str">
        <f>IF(PaymentSchedule3[[#This Row],[PMT NO]]&lt;&gt;"",PaymentSchedule3[[#This Row],[BEGINNING BALANCE]]*(InterestRate/PaymentsPerYear),"")</f>
        <v/>
      </c>
      <c r="J137" s="14" t="str">
        <f>IF(PaymentSchedule3[[#This Row],[PMT NO]]&lt;&gt;"",IF(PaymentSchedule3[[#This Row],[SCHEDULED PAYMENT]]+PaymentSchedule3[[#This Row],[EXTRA PAYMENT]]&lt;=PaymentSchedule3[[#This Row],[BEGINNING BALANCE]],PaymentSchedule3[[#This Row],[BEGINNING BALANCE]]-PaymentSchedule3[[#This Row],[PRINCIPAL]],0),"")</f>
        <v/>
      </c>
      <c r="K137" s="14" t="str">
        <f>IF(PaymentSchedule3[[#This Row],[PMT NO]]&lt;&gt;"",SUM(INDEX(PaymentSchedule3[INTEREST],1,1):PaymentSchedule3[[#This Row],[INTEREST]]),"")</f>
        <v/>
      </c>
    </row>
    <row r="138" spans="2:11" x14ac:dyDescent="0.25">
      <c r="B138" s="12" t="str">
        <f>IF(LoanIsGood,IF(ROW()-ROW(PaymentSchedule3[[#Headers],[PMT NO]])&gt;ScheduledNumberOfPayments,"",ROW()-ROW(PaymentSchedule3[[#Headers],[PMT NO]])),"")</f>
        <v/>
      </c>
      <c r="C138" s="13" t="str">
        <f>IF(PaymentSchedule3[[#This Row],[PMT NO]]&lt;&gt;"",EOMONTH(LoanStartDate,ROW(PaymentSchedule3[[#This Row],[PMT NO]])-ROW(PaymentSchedule3[[#Headers],[PMT NO]])-2)+DAY(LoanStartDate),"")</f>
        <v/>
      </c>
      <c r="D138" s="14" t="str">
        <f>IF(PaymentSchedule3[[#This Row],[PMT NO]]&lt;&gt;"",IF(ROW()-ROW(PaymentSchedule3[[#Headers],[BEGINNING BALANCE]])=1,LoanAmount,INDEX(PaymentSchedule3[ENDING BALANCE],ROW()-ROW(PaymentSchedule3[[#Headers],[BEGINNING BALANCE]])-1)),"")</f>
        <v/>
      </c>
      <c r="E138" s="14" t="str">
        <f>IF(PaymentSchedule3[[#This Row],[PMT NO]]&lt;&gt;"",ScheduledPayment,"")</f>
        <v/>
      </c>
      <c r="F13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38" s="14" t="str">
        <f>IF(PaymentSchedule3[[#This Row],[PMT NO]]&lt;&gt;"",PaymentSchedule3[[#This Row],[TOTAL PAYMENT]]-PaymentSchedule3[[#This Row],[INTEREST]],"")</f>
        <v/>
      </c>
      <c r="I138" s="14" t="str">
        <f>IF(PaymentSchedule3[[#This Row],[PMT NO]]&lt;&gt;"",PaymentSchedule3[[#This Row],[BEGINNING BALANCE]]*(InterestRate/PaymentsPerYear),"")</f>
        <v/>
      </c>
      <c r="J138" s="14" t="str">
        <f>IF(PaymentSchedule3[[#This Row],[PMT NO]]&lt;&gt;"",IF(PaymentSchedule3[[#This Row],[SCHEDULED PAYMENT]]+PaymentSchedule3[[#This Row],[EXTRA PAYMENT]]&lt;=PaymentSchedule3[[#This Row],[BEGINNING BALANCE]],PaymentSchedule3[[#This Row],[BEGINNING BALANCE]]-PaymentSchedule3[[#This Row],[PRINCIPAL]],0),"")</f>
        <v/>
      </c>
      <c r="K138" s="14" t="str">
        <f>IF(PaymentSchedule3[[#This Row],[PMT NO]]&lt;&gt;"",SUM(INDEX(PaymentSchedule3[INTEREST],1,1):PaymentSchedule3[[#This Row],[INTEREST]]),"")</f>
        <v/>
      </c>
    </row>
    <row r="139" spans="2:11" x14ac:dyDescent="0.25">
      <c r="B139" s="12" t="str">
        <f>IF(LoanIsGood,IF(ROW()-ROW(PaymentSchedule3[[#Headers],[PMT NO]])&gt;ScheduledNumberOfPayments,"",ROW()-ROW(PaymentSchedule3[[#Headers],[PMT NO]])),"")</f>
        <v/>
      </c>
      <c r="C139" s="13" t="str">
        <f>IF(PaymentSchedule3[[#This Row],[PMT NO]]&lt;&gt;"",EOMONTH(LoanStartDate,ROW(PaymentSchedule3[[#This Row],[PMT NO]])-ROW(PaymentSchedule3[[#Headers],[PMT NO]])-2)+DAY(LoanStartDate),"")</f>
        <v/>
      </c>
      <c r="D139" s="14" t="str">
        <f>IF(PaymentSchedule3[[#This Row],[PMT NO]]&lt;&gt;"",IF(ROW()-ROW(PaymentSchedule3[[#Headers],[BEGINNING BALANCE]])=1,LoanAmount,INDEX(PaymentSchedule3[ENDING BALANCE],ROW()-ROW(PaymentSchedule3[[#Headers],[BEGINNING BALANCE]])-1)),"")</f>
        <v/>
      </c>
      <c r="E139" s="14" t="str">
        <f>IF(PaymentSchedule3[[#This Row],[PMT NO]]&lt;&gt;"",ScheduledPayment,"")</f>
        <v/>
      </c>
      <c r="F13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39" s="14" t="str">
        <f>IF(PaymentSchedule3[[#This Row],[PMT NO]]&lt;&gt;"",PaymentSchedule3[[#This Row],[TOTAL PAYMENT]]-PaymentSchedule3[[#This Row],[INTEREST]],"")</f>
        <v/>
      </c>
      <c r="I139" s="14" t="str">
        <f>IF(PaymentSchedule3[[#This Row],[PMT NO]]&lt;&gt;"",PaymentSchedule3[[#This Row],[BEGINNING BALANCE]]*(InterestRate/PaymentsPerYear),"")</f>
        <v/>
      </c>
      <c r="J139" s="14" t="str">
        <f>IF(PaymentSchedule3[[#This Row],[PMT NO]]&lt;&gt;"",IF(PaymentSchedule3[[#This Row],[SCHEDULED PAYMENT]]+PaymentSchedule3[[#This Row],[EXTRA PAYMENT]]&lt;=PaymentSchedule3[[#This Row],[BEGINNING BALANCE]],PaymentSchedule3[[#This Row],[BEGINNING BALANCE]]-PaymentSchedule3[[#This Row],[PRINCIPAL]],0),"")</f>
        <v/>
      </c>
      <c r="K139" s="14" t="str">
        <f>IF(PaymentSchedule3[[#This Row],[PMT NO]]&lt;&gt;"",SUM(INDEX(PaymentSchedule3[INTEREST],1,1):PaymentSchedule3[[#This Row],[INTEREST]]),"")</f>
        <v/>
      </c>
    </row>
    <row r="140" spans="2:11" x14ac:dyDescent="0.25">
      <c r="B140" s="12" t="str">
        <f>IF(LoanIsGood,IF(ROW()-ROW(PaymentSchedule3[[#Headers],[PMT NO]])&gt;ScheduledNumberOfPayments,"",ROW()-ROW(PaymentSchedule3[[#Headers],[PMT NO]])),"")</f>
        <v/>
      </c>
      <c r="C140" s="13" t="str">
        <f>IF(PaymentSchedule3[[#This Row],[PMT NO]]&lt;&gt;"",EOMONTH(LoanStartDate,ROW(PaymentSchedule3[[#This Row],[PMT NO]])-ROW(PaymentSchedule3[[#Headers],[PMT NO]])-2)+DAY(LoanStartDate),"")</f>
        <v/>
      </c>
      <c r="D140" s="14" t="str">
        <f>IF(PaymentSchedule3[[#This Row],[PMT NO]]&lt;&gt;"",IF(ROW()-ROW(PaymentSchedule3[[#Headers],[BEGINNING BALANCE]])=1,LoanAmount,INDEX(PaymentSchedule3[ENDING BALANCE],ROW()-ROW(PaymentSchedule3[[#Headers],[BEGINNING BALANCE]])-1)),"")</f>
        <v/>
      </c>
      <c r="E140" s="14" t="str">
        <f>IF(PaymentSchedule3[[#This Row],[PMT NO]]&lt;&gt;"",ScheduledPayment,"")</f>
        <v/>
      </c>
      <c r="F14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40" s="14" t="str">
        <f>IF(PaymentSchedule3[[#This Row],[PMT NO]]&lt;&gt;"",PaymentSchedule3[[#This Row],[TOTAL PAYMENT]]-PaymentSchedule3[[#This Row],[INTEREST]],"")</f>
        <v/>
      </c>
      <c r="I140" s="14" t="str">
        <f>IF(PaymentSchedule3[[#This Row],[PMT NO]]&lt;&gt;"",PaymentSchedule3[[#This Row],[BEGINNING BALANCE]]*(InterestRate/PaymentsPerYear),"")</f>
        <v/>
      </c>
      <c r="J140" s="14" t="str">
        <f>IF(PaymentSchedule3[[#This Row],[PMT NO]]&lt;&gt;"",IF(PaymentSchedule3[[#This Row],[SCHEDULED PAYMENT]]+PaymentSchedule3[[#This Row],[EXTRA PAYMENT]]&lt;=PaymentSchedule3[[#This Row],[BEGINNING BALANCE]],PaymentSchedule3[[#This Row],[BEGINNING BALANCE]]-PaymentSchedule3[[#This Row],[PRINCIPAL]],0),"")</f>
        <v/>
      </c>
      <c r="K140" s="14" t="str">
        <f>IF(PaymentSchedule3[[#This Row],[PMT NO]]&lt;&gt;"",SUM(INDEX(PaymentSchedule3[INTEREST],1,1):PaymentSchedule3[[#This Row],[INTEREST]]),"")</f>
        <v/>
      </c>
    </row>
    <row r="141" spans="2:11" x14ac:dyDescent="0.25">
      <c r="B141" s="12" t="str">
        <f>IF(LoanIsGood,IF(ROW()-ROW(PaymentSchedule3[[#Headers],[PMT NO]])&gt;ScheduledNumberOfPayments,"",ROW()-ROW(PaymentSchedule3[[#Headers],[PMT NO]])),"")</f>
        <v/>
      </c>
      <c r="C141" s="13" t="str">
        <f>IF(PaymentSchedule3[[#This Row],[PMT NO]]&lt;&gt;"",EOMONTH(LoanStartDate,ROW(PaymentSchedule3[[#This Row],[PMT NO]])-ROW(PaymentSchedule3[[#Headers],[PMT NO]])-2)+DAY(LoanStartDate),"")</f>
        <v/>
      </c>
      <c r="D141" s="14" t="str">
        <f>IF(PaymentSchedule3[[#This Row],[PMT NO]]&lt;&gt;"",IF(ROW()-ROW(PaymentSchedule3[[#Headers],[BEGINNING BALANCE]])=1,LoanAmount,INDEX(PaymentSchedule3[ENDING BALANCE],ROW()-ROW(PaymentSchedule3[[#Headers],[BEGINNING BALANCE]])-1)),"")</f>
        <v/>
      </c>
      <c r="E141" s="14" t="str">
        <f>IF(PaymentSchedule3[[#This Row],[PMT NO]]&lt;&gt;"",ScheduledPayment,"")</f>
        <v/>
      </c>
      <c r="F14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41" s="14" t="str">
        <f>IF(PaymentSchedule3[[#This Row],[PMT NO]]&lt;&gt;"",PaymentSchedule3[[#This Row],[TOTAL PAYMENT]]-PaymentSchedule3[[#This Row],[INTEREST]],"")</f>
        <v/>
      </c>
      <c r="I141" s="14" t="str">
        <f>IF(PaymentSchedule3[[#This Row],[PMT NO]]&lt;&gt;"",PaymentSchedule3[[#This Row],[BEGINNING BALANCE]]*(InterestRate/PaymentsPerYear),"")</f>
        <v/>
      </c>
      <c r="J141" s="14" t="str">
        <f>IF(PaymentSchedule3[[#This Row],[PMT NO]]&lt;&gt;"",IF(PaymentSchedule3[[#This Row],[SCHEDULED PAYMENT]]+PaymentSchedule3[[#This Row],[EXTRA PAYMENT]]&lt;=PaymentSchedule3[[#This Row],[BEGINNING BALANCE]],PaymentSchedule3[[#This Row],[BEGINNING BALANCE]]-PaymentSchedule3[[#This Row],[PRINCIPAL]],0),"")</f>
        <v/>
      </c>
      <c r="K141" s="14" t="str">
        <f>IF(PaymentSchedule3[[#This Row],[PMT NO]]&lt;&gt;"",SUM(INDEX(PaymentSchedule3[INTEREST],1,1):PaymentSchedule3[[#This Row],[INTEREST]]),"")</f>
        <v/>
      </c>
    </row>
    <row r="142" spans="2:11" x14ac:dyDescent="0.25">
      <c r="B142" s="12" t="str">
        <f>IF(LoanIsGood,IF(ROW()-ROW(PaymentSchedule3[[#Headers],[PMT NO]])&gt;ScheduledNumberOfPayments,"",ROW()-ROW(PaymentSchedule3[[#Headers],[PMT NO]])),"")</f>
        <v/>
      </c>
      <c r="C142" s="13" t="str">
        <f>IF(PaymentSchedule3[[#This Row],[PMT NO]]&lt;&gt;"",EOMONTH(LoanStartDate,ROW(PaymentSchedule3[[#This Row],[PMT NO]])-ROW(PaymentSchedule3[[#Headers],[PMT NO]])-2)+DAY(LoanStartDate),"")</f>
        <v/>
      </c>
      <c r="D142" s="14" t="str">
        <f>IF(PaymentSchedule3[[#This Row],[PMT NO]]&lt;&gt;"",IF(ROW()-ROW(PaymentSchedule3[[#Headers],[BEGINNING BALANCE]])=1,LoanAmount,INDEX(PaymentSchedule3[ENDING BALANCE],ROW()-ROW(PaymentSchedule3[[#Headers],[BEGINNING BALANCE]])-1)),"")</f>
        <v/>
      </c>
      <c r="E142" s="14" t="str">
        <f>IF(PaymentSchedule3[[#This Row],[PMT NO]]&lt;&gt;"",ScheduledPayment,"")</f>
        <v/>
      </c>
      <c r="F14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42" s="14" t="str">
        <f>IF(PaymentSchedule3[[#This Row],[PMT NO]]&lt;&gt;"",PaymentSchedule3[[#This Row],[TOTAL PAYMENT]]-PaymentSchedule3[[#This Row],[INTEREST]],"")</f>
        <v/>
      </c>
      <c r="I142" s="14" t="str">
        <f>IF(PaymentSchedule3[[#This Row],[PMT NO]]&lt;&gt;"",PaymentSchedule3[[#This Row],[BEGINNING BALANCE]]*(InterestRate/PaymentsPerYear),"")</f>
        <v/>
      </c>
      <c r="J142" s="14" t="str">
        <f>IF(PaymentSchedule3[[#This Row],[PMT NO]]&lt;&gt;"",IF(PaymentSchedule3[[#This Row],[SCHEDULED PAYMENT]]+PaymentSchedule3[[#This Row],[EXTRA PAYMENT]]&lt;=PaymentSchedule3[[#This Row],[BEGINNING BALANCE]],PaymentSchedule3[[#This Row],[BEGINNING BALANCE]]-PaymentSchedule3[[#This Row],[PRINCIPAL]],0),"")</f>
        <v/>
      </c>
      <c r="K142" s="14" t="str">
        <f>IF(PaymentSchedule3[[#This Row],[PMT NO]]&lt;&gt;"",SUM(INDEX(PaymentSchedule3[INTEREST],1,1):PaymentSchedule3[[#This Row],[INTEREST]]),"")</f>
        <v/>
      </c>
    </row>
    <row r="143" spans="2:11" x14ac:dyDescent="0.25">
      <c r="B143" s="12" t="str">
        <f>IF(LoanIsGood,IF(ROW()-ROW(PaymentSchedule3[[#Headers],[PMT NO]])&gt;ScheduledNumberOfPayments,"",ROW()-ROW(PaymentSchedule3[[#Headers],[PMT NO]])),"")</f>
        <v/>
      </c>
      <c r="C143" s="13" t="str">
        <f>IF(PaymentSchedule3[[#This Row],[PMT NO]]&lt;&gt;"",EOMONTH(LoanStartDate,ROW(PaymentSchedule3[[#This Row],[PMT NO]])-ROW(PaymentSchedule3[[#Headers],[PMT NO]])-2)+DAY(LoanStartDate),"")</f>
        <v/>
      </c>
      <c r="D143" s="14" t="str">
        <f>IF(PaymentSchedule3[[#This Row],[PMT NO]]&lt;&gt;"",IF(ROW()-ROW(PaymentSchedule3[[#Headers],[BEGINNING BALANCE]])=1,LoanAmount,INDEX(PaymentSchedule3[ENDING BALANCE],ROW()-ROW(PaymentSchedule3[[#Headers],[BEGINNING BALANCE]])-1)),"")</f>
        <v/>
      </c>
      <c r="E143" s="14" t="str">
        <f>IF(PaymentSchedule3[[#This Row],[PMT NO]]&lt;&gt;"",ScheduledPayment,"")</f>
        <v/>
      </c>
      <c r="F14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43" s="14" t="str">
        <f>IF(PaymentSchedule3[[#This Row],[PMT NO]]&lt;&gt;"",PaymentSchedule3[[#This Row],[TOTAL PAYMENT]]-PaymentSchedule3[[#This Row],[INTEREST]],"")</f>
        <v/>
      </c>
      <c r="I143" s="14" t="str">
        <f>IF(PaymentSchedule3[[#This Row],[PMT NO]]&lt;&gt;"",PaymentSchedule3[[#This Row],[BEGINNING BALANCE]]*(InterestRate/PaymentsPerYear),"")</f>
        <v/>
      </c>
      <c r="J143" s="14" t="str">
        <f>IF(PaymentSchedule3[[#This Row],[PMT NO]]&lt;&gt;"",IF(PaymentSchedule3[[#This Row],[SCHEDULED PAYMENT]]+PaymentSchedule3[[#This Row],[EXTRA PAYMENT]]&lt;=PaymentSchedule3[[#This Row],[BEGINNING BALANCE]],PaymentSchedule3[[#This Row],[BEGINNING BALANCE]]-PaymentSchedule3[[#This Row],[PRINCIPAL]],0),"")</f>
        <v/>
      </c>
      <c r="K143" s="14" t="str">
        <f>IF(PaymentSchedule3[[#This Row],[PMT NO]]&lt;&gt;"",SUM(INDEX(PaymentSchedule3[INTEREST],1,1):PaymentSchedule3[[#This Row],[INTEREST]]),"")</f>
        <v/>
      </c>
    </row>
    <row r="144" spans="2:11" x14ac:dyDescent="0.25">
      <c r="B144" s="12" t="str">
        <f>IF(LoanIsGood,IF(ROW()-ROW(PaymentSchedule3[[#Headers],[PMT NO]])&gt;ScheduledNumberOfPayments,"",ROW()-ROW(PaymentSchedule3[[#Headers],[PMT NO]])),"")</f>
        <v/>
      </c>
      <c r="C144" s="13" t="str">
        <f>IF(PaymentSchedule3[[#This Row],[PMT NO]]&lt;&gt;"",EOMONTH(LoanStartDate,ROW(PaymentSchedule3[[#This Row],[PMT NO]])-ROW(PaymentSchedule3[[#Headers],[PMT NO]])-2)+DAY(LoanStartDate),"")</f>
        <v/>
      </c>
      <c r="D144" s="14" t="str">
        <f>IF(PaymentSchedule3[[#This Row],[PMT NO]]&lt;&gt;"",IF(ROW()-ROW(PaymentSchedule3[[#Headers],[BEGINNING BALANCE]])=1,LoanAmount,INDEX(PaymentSchedule3[ENDING BALANCE],ROW()-ROW(PaymentSchedule3[[#Headers],[BEGINNING BALANCE]])-1)),"")</f>
        <v/>
      </c>
      <c r="E144" s="14" t="str">
        <f>IF(PaymentSchedule3[[#This Row],[PMT NO]]&lt;&gt;"",ScheduledPayment,"")</f>
        <v/>
      </c>
      <c r="F14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44" s="14" t="str">
        <f>IF(PaymentSchedule3[[#This Row],[PMT NO]]&lt;&gt;"",PaymentSchedule3[[#This Row],[TOTAL PAYMENT]]-PaymentSchedule3[[#This Row],[INTEREST]],"")</f>
        <v/>
      </c>
      <c r="I144" s="14" t="str">
        <f>IF(PaymentSchedule3[[#This Row],[PMT NO]]&lt;&gt;"",PaymentSchedule3[[#This Row],[BEGINNING BALANCE]]*(InterestRate/PaymentsPerYear),"")</f>
        <v/>
      </c>
      <c r="J144" s="14" t="str">
        <f>IF(PaymentSchedule3[[#This Row],[PMT NO]]&lt;&gt;"",IF(PaymentSchedule3[[#This Row],[SCHEDULED PAYMENT]]+PaymentSchedule3[[#This Row],[EXTRA PAYMENT]]&lt;=PaymentSchedule3[[#This Row],[BEGINNING BALANCE]],PaymentSchedule3[[#This Row],[BEGINNING BALANCE]]-PaymentSchedule3[[#This Row],[PRINCIPAL]],0),"")</f>
        <v/>
      </c>
      <c r="K144" s="14" t="str">
        <f>IF(PaymentSchedule3[[#This Row],[PMT NO]]&lt;&gt;"",SUM(INDEX(PaymentSchedule3[INTEREST],1,1):PaymentSchedule3[[#This Row],[INTEREST]]),"")</f>
        <v/>
      </c>
    </row>
    <row r="145" spans="2:11" x14ac:dyDescent="0.25">
      <c r="B145" s="12" t="str">
        <f>IF(LoanIsGood,IF(ROW()-ROW(PaymentSchedule3[[#Headers],[PMT NO]])&gt;ScheduledNumberOfPayments,"",ROW()-ROW(PaymentSchedule3[[#Headers],[PMT NO]])),"")</f>
        <v/>
      </c>
      <c r="C145" s="13" t="str">
        <f>IF(PaymentSchedule3[[#This Row],[PMT NO]]&lt;&gt;"",EOMONTH(LoanStartDate,ROW(PaymentSchedule3[[#This Row],[PMT NO]])-ROW(PaymentSchedule3[[#Headers],[PMT NO]])-2)+DAY(LoanStartDate),"")</f>
        <v/>
      </c>
      <c r="D145" s="14" t="str">
        <f>IF(PaymentSchedule3[[#This Row],[PMT NO]]&lt;&gt;"",IF(ROW()-ROW(PaymentSchedule3[[#Headers],[BEGINNING BALANCE]])=1,LoanAmount,INDEX(PaymentSchedule3[ENDING BALANCE],ROW()-ROW(PaymentSchedule3[[#Headers],[BEGINNING BALANCE]])-1)),"")</f>
        <v/>
      </c>
      <c r="E145" s="14" t="str">
        <f>IF(PaymentSchedule3[[#This Row],[PMT NO]]&lt;&gt;"",ScheduledPayment,"")</f>
        <v/>
      </c>
      <c r="F14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45" s="14" t="str">
        <f>IF(PaymentSchedule3[[#This Row],[PMT NO]]&lt;&gt;"",PaymentSchedule3[[#This Row],[TOTAL PAYMENT]]-PaymentSchedule3[[#This Row],[INTEREST]],"")</f>
        <v/>
      </c>
      <c r="I145" s="14" t="str">
        <f>IF(PaymentSchedule3[[#This Row],[PMT NO]]&lt;&gt;"",PaymentSchedule3[[#This Row],[BEGINNING BALANCE]]*(InterestRate/PaymentsPerYear),"")</f>
        <v/>
      </c>
      <c r="J145" s="14" t="str">
        <f>IF(PaymentSchedule3[[#This Row],[PMT NO]]&lt;&gt;"",IF(PaymentSchedule3[[#This Row],[SCHEDULED PAYMENT]]+PaymentSchedule3[[#This Row],[EXTRA PAYMENT]]&lt;=PaymentSchedule3[[#This Row],[BEGINNING BALANCE]],PaymentSchedule3[[#This Row],[BEGINNING BALANCE]]-PaymentSchedule3[[#This Row],[PRINCIPAL]],0),"")</f>
        <v/>
      </c>
      <c r="K145" s="14" t="str">
        <f>IF(PaymentSchedule3[[#This Row],[PMT NO]]&lt;&gt;"",SUM(INDEX(PaymentSchedule3[INTEREST],1,1):PaymentSchedule3[[#This Row],[INTEREST]]),"")</f>
        <v/>
      </c>
    </row>
    <row r="146" spans="2:11" x14ac:dyDescent="0.25">
      <c r="B146" s="12" t="str">
        <f>IF(LoanIsGood,IF(ROW()-ROW(PaymentSchedule3[[#Headers],[PMT NO]])&gt;ScheduledNumberOfPayments,"",ROW()-ROW(PaymentSchedule3[[#Headers],[PMT NO]])),"")</f>
        <v/>
      </c>
      <c r="C146" s="13" t="str">
        <f>IF(PaymentSchedule3[[#This Row],[PMT NO]]&lt;&gt;"",EOMONTH(LoanStartDate,ROW(PaymentSchedule3[[#This Row],[PMT NO]])-ROW(PaymentSchedule3[[#Headers],[PMT NO]])-2)+DAY(LoanStartDate),"")</f>
        <v/>
      </c>
      <c r="D146" s="14" t="str">
        <f>IF(PaymentSchedule3[[#This Row],[PMT NO]]&lt;&gt;"",IF(ROW()-ROW(PaymentSchedule3[[#Headers],[BEGINNING BALANCE]])=1,LoanAmount,INDEX(PaymentSchedule3[ENDING BALANCE],ROW()-ROW(PaymentSchedule3[[#Headers],[BEGINNING BALANCE]])-1)),"")</f>
        <v/>
      </c>
      <c r="E146" s="14" t="str">
        <f>IF(PaymentSchedule3[[#This Row],[PMT NO]]&lt;&gt;"",ScheduledPayment,"")</f>
        <v/>
      </c>
      <c r="F14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46" s="14" t="str">
        <f>IF(PaymentSchedule3[[#This Row],[PMT NO]]&lt;&gt;"",PaymentSchedule3[[#This Row],[TOTAL PAYMENT]]-PaymentSchedule3[[#This Row],[INTEREST]],"")</f>
        <v/>
      </c>
      <c r="I146" s="14" t="str">
        <f>IF(PaymentSchedule3[[#This Row],[PMT NO]]&lt;&gt;"",PaymentSchedule3[[#This Row],[BEGINNING BALANCE]]*(InterestRate/PaymentsPerYear),"")</f>
        <v/>
      </c>
      <c r="J146" s="14" t="str">
        <f>IF(PaymentSchedule3[[#This Row],[PMT NO]]&lt;&gt;"",IF(PaymentSchedule3[[#This Row],[SCHEDULED PAYMENT]]+PaymentSchedule3[[#This Row],[EXTRA PAYMENT]]&lt;=PaymentSchedule3[[#This Row],[BEGINNING BALANCE]],PaymentSchedule3[[#This Row],[BEGINNING BALANCE]]-PaymentSchedule3[[#This Row],[PRINCIPAL]],0),"")</f>
        <v/>
      </c>
      <c r="K146" s="14" t="str">
        <f>IF(PaymentSchedule3[[#This Row],[PMT NO]]&lt;&gt;"",SUM(INDEX(PaymentSchedule3[INTEREST],1,1):PaymentSchedule3[[#This Row],[INTEREST]]),"")</f>
        <v/>
      </c>
    </row>
    <row r="147" spans="2:11" x14ac:dyDescent="0.25">
      <c r="B147" s="12" t="str">
        <f>IF(LoanIsGood,IF(ROW()-ROW(PaymentSchedule3[[#Headers],[PMT NO]])&gt;ScheduledNumberOfPayments,"",ROW()-ROW(PaymentSchedule3[[#Headers],[PMT NO]])),"")</f>
        <v/>
      </c>
      <c r="C147" s="13" t="str">
        <f>IF(PaymentSchedule3[[#This Row],[PMT NO]]&lt;&gt;"",EOMONTH(LoanStartDate,ROW(PaymentSchedule3[[#This Row],[PMT NO]])-ROW(PaymentSchedule3[[#Headers],[PMT NO]])-2)+DAY(LoanStartDate),"")</f>
        <v/>
      </c>
      <c r="D147" s="14" t="str">
        <f>IF(PaymentSchedule3[[#This Row],[PMT NO]]&lt;&gt;"",IF(ROW()-ROW(PaymentSchedule3[[#Headers],[BEGINNING BALANCE]])=1,LoanAmount,INDEX(PaymentSchedule3[ENDING BALANCE],ROW()-ROW(PaymentSchedule3[[#Headers],[BEGINNING BALANCE]])-1)),"")</f>
        <v/>
      </c>
      <c r="E147" s="14" t="str">
        <f>IF(PaymentSchedule3[[#This Row],[PMT NO]]&lt;&gt;"",ScheduledPayment,"")</f>
        <v/>
      </c>
      <c r="F14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47" s="14" t="str">
        <f>IF(PaymentSchedule3[[#This Row],[PMT NO]]&lt;&gt;"",PaymentSchedule3[[#This Row],[TOTAL PAYMENT]]-PaymentSchedule3[[#This Row],[INTEREST]],"")</f>
        <v/>
      </c>
      <c r="I147" s="14" t="str">
        <f>IF(PaymentSchedule3[[#This Row],[PMT NO]]&lt;&gt;"",PaymentSchedule3[[#This Row],[BEGINNING BALANCE]]*(InterestRate/PaymentsPerYear),"")</f>
        <v/>
      </c>
      <c r="J147" s="14" t="str">
        <f>IF(PaymentSchedule3[[#This Row],[PMT NO]]&lt;&gt;"",IF(PaymentSchedule3[[#This Row],[SCHEDULED PAYMENT]]+PaymentSchedule3[[#This Row],[EXTRA PAYMENT]]&lt;=PaymentSchedule3[[#This Row],[BEGINNING BALANCE]],PaymentSchedule3[[#This Row],[BEGINNING BALANCE]]-PaymentSchedule3[[#This Row],[PRINCIPAL]],0),"")</f>
        <v/>
      </c>
      <c r="K147" s="14" t="str">
        <f>IF(PaymentSchedule3[[#This Row],[PMT NO]]&lt;&gt;"",SUM(INDEX(PaymentSchedule3[INTEREST],1,1):PaymentSchedule3[[#This Row],[INTEREST]]),"")</f>
        <v/>
      </c>
    </row>
    <row r="148" spans="2:11" x14ac:dyDescent="0.25">
      <c r="B148" s="12" t="str">
        <f>IF(LoanIsGood,IF(ROW()-ROW(PaymentSchedule3[[#Headers],[PMT NO]])&gt;ScheduledNumberOfPayments,"",ROW()-ROW(PaymentSchedule3[[#Headers],[PMT NO]])),"")</f>
        <v/>
      </c>
      <c r="C148" s="13" t="str">
        <f>IF(PaymentSchedule3[[#This Row],[PMT NO]]&lt;&gt;"",EOMONTH(LoanStartDate,ROW(PaymentSchedule3[[#This Row],[PMT NO]])-ROW(PaymentSchedule3[[#Headers],[PMT NO]])-2)+DAY(LoanStartDate),"")</f>
        <v/>
      </c>
      <c r="D148" s="14" t="str">
        <f>IF(PaymentSchedule3[[#This Row],[PMT NO]]&lt;&gt;"",IF(ROW()-ROW(PaymentSchedule3[[#Headers],[BEGINNING BALANCE]])=1,LoanAmount,INDEX(PaymentSchedule3[ENDING BALANCE],ROW()-ROW(PaymentSchedule3[[#Headers],[BEGINNING BALANCE]])-1)),"")</f>
        <v/>
      </c>
      <c r="E148" s="14" t="str">
        <f>IF(PaymentSchedule3[[#This Row],[PMT NO]]&lt;&gt;"",ScheduledPayment,"")</f>
        <v/>
      </c>
      <c r="F14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48" s="14" t="str">
        <f>IF(PaymentSchedule3[[#This Row],[PMT NO]]&lt;&gt;"",PaymentSchedule3[[#This Row],[TOTAL PAYMENT]]-PaymentSchedule3[[#This Row],[INTEREST]],"")</f>
        <v/>
      </c>
      <c r="I148" s="14" t="str">
        <f>IF(PaymentSchedule3[[#This Row],[PMT NO]]&lt;&gt;"",PaymentSchedule3[[#This Row],[BEGINNING BALANCE]]*(InterestRate/PaymentsPerYear),"")</f>
        <v/>
      </c>
      <c r="J148" s="14" t="str">
        <f>IF(PaymentSchedule3[[#This Row],[PMT NO]]&lt;&gt;"",IF(PaymentSchedule3[[#This Row],[SCHEDULED PAYMENT]]+PaymentSchedule3[[#This Row],[EXTRA PAYMENT]]&lt;=PaymentSchedule3[[#This Row],[BEGINNING BALANCE]],PaymentSchedule3[[#This Row],[BEGINNING BALANCE]]-PaymentSchedule3[[#This Row],[PRINCIPAL]],0),"")</f>
        <v/>
      </c>
      <c r="K148" s="14" t="str">
        <f>IF(PaymentSchedule3[[#This Row],[PMT NO]]&lt;&gt;"",SUM(INDEX(PaymentSchedule3[INTEREST],1,1):PaymentSchedule3[[#This Row],[INTEREST]]),"")</f>
        <v/>
      </c>
    </row>
    <row r="149" spans="2:11" x14ac:dyDescent="0.25">
      <c r="B149" s="12" t="str">
        <f>IF(LoanIsGood,IF(ROW()-ROW(PaymentSchedule3[[#Headers],[PMT NO]])&gt;ScheduledNumberOfPayments,"",ROW()-ROW(PaymentSchedule3[[#Headers],[PMT NO]])),"")</f>
        <v/>
      </c>
      <c r="C149" s="13" t="str">
        <f>IF(PaymentSchedule3[[#This Row],[PMT NO]]&lt;&gt;"",EOMONTH(LoanStartDate,ROW(PaymentSchedule3[[#This Row],[PMT NO]])-ROW(PaymentSchedule3[[#Headers],[PMT NO]])-2)+DAY(LoanStartDate),"")</f>
        <v/>
      </c>
      <c r="D149" s="14" t="str">
        <f>IF(PaymentSchedule3[[#This Row],[PMT NO]]&lt;&gt;"",IF(ROW()-ROW(PaymentSchedule3[[#Headers],[BEGINNING BALANCE]])=1,LoanAmount,INDEX(PaymentSchedule3[ENDING BALANCE],ROW()-ROW(PaymentSchedule3[[#Headers],[BEGINNING BALANCE]])-1)),"")</f>
        <v/>
      </c>
      <c r="E149" s="14" t="str">
        <f>IF(PaymentSchedule3[[#This Row],[PMT NO]]&lt;&gt;"",ScheduledPayment,"")</f>
        <v/>
      </c>
      <c r="F14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49" s="14" t="str">
        <f>IF(PaymentSchedule3[[#This Row],[PMT NO]]&lt;&gt;"",PaymentSchedule3[[#This Row],[TOTAL PAYMENT]]-PaymentSchedule3[[#This Row],[INTEREST]],"")</f>
        <v/>
      </c>
      <c r="I149" s="14" t="str">
        <f>IF(PaymentSchedule3[[#This Row],[PMT NO]]&lt;&gt;"",PaymentSchedule3[[#This Row],[BEGINNING BALANCE]]*(InterestRate/PaymentsPerYear),"")</f>
        <v/>
      </c>
      <c r="J149" s="14" t="str">
        <f>IF(PaymentSchedule3[[#This Row],[PMT NO]]&lt;&gt;"",IF(PaymentSchedule3[[#This Row],[SCHEDULED PAYMENT]]+PaymentSchedule3[[#This Row],[EXTRA PAYMENT]]&lt;=PaymentSchedule3[[#This Row],[BEGINNING BALANCE]],PaymentSchedule3[[#This Row],[BEGINNING BALANCE]]-PaymentSchedule3[[#This Row],[PRINCIPAL]],0),"")</f>
        <v/>
      </c>
      <c r="K149" s="14" t="str">
        <f>IF(PaymentSchedule3[[#This Row],[PMT NO]]&lt;&gt;"",SUM(INDEX(PaymentSchedule3[INTEREST],1,1):PaymentSchedule3[[#This Row],[INTEREST]]),"")</f>
        <v/>
      </c>
    </row>
    <row r="150" spans="2:11" x14ac:dyDescent="0.25">
      <c r="B150" s="12" t="str">
        <f>IF(LoanIsGood,IF(ROW()-ROW(PaymentSchedule3[[#Headers],[PMT NO]])&gt;ScheduledNumberOfPayments,"",ROW()-ROW(PaymentSchedule3[[#Headers],[PMT NO]])),"")</f>
        <v/>
      </c>
      <c r="C150" s="13" t="str">
        <f>IF(PaymentSchedule3[[#This Row],[PMT NO]]&lt;&gt;"",EOMONTH(LoanStartDate,ROW(PaymentSchedule3[[#This Row],[PMT NO]])-ROW(PaymentSchedule3[[#Headers],[PMT NO]])-2)+DAY(LoanStartDate),"")</f>
        <v/>
      </c>
      <c r="D150" s="14" t="str">
        <f>IF(PaymentSchedule3[[#This Row],[PMT NO]]&lt;&gt;"",IF(ROW()-ROW(PaymentSchedule3[[#Headers],[BEGINNING BALANCE]])=1,LoanAmount,INDEX(PaymentSchedule3[ENDING BALANCE],ROW()-ROW(PaymentSchedule3[[#Headers],[BEGINNING BALANCE]])-1)),"")</f>
        <v/>
      </c>
      <c r="E150" s="14" t="str">
        <f>IF(PaymentSchedule3[[#This Row],[PMT NO]]&lt;&gt;"",ScheduledPayment,"")</f>
        <v/>
      </c>
      <c r="F15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50" s="14" t="str">
        <f>IF(PaymentSchedule3[[#This Row],[PMT NO]]&lt;&gt;"",PaymentSchedule3[[#This Row],[TOTAL PAYMENT]]-PaymentSchedule3[[#This Row],[INTEREST]],"")</f>
        <v/>
      </c>
      <c r="I150" s="14" t="str">
        <f>IF(PaymentSchedule3[[#This Row],[PMT NO]]&lt;&gt;"",PaymentSchedule3[[#This Row],[BEGINNING BALANCE]]*(InterestRate/PaymentsPerYear),"")</f>
        <v/>
      </c>
      <c r="J150" s="14" t="str">
        <f>IF(PaymentSchedule3[[#This Row],[PMT NO]]&lt;&gt;"",IF(PaymentSchedule3[[#This Row],[SCHEDULED PAYMENT]]+PaymentSchedule3[[#This Row],[EXTRA PAYMENT]]&lt;=PaymentSchedule3[[#This Row],[BEGINNING BALANCE]],PaymentSchedule3[[#This Row],[BEGINNING BALANCE]]-PaymentSchedule3[[#This Row],[PRINCIPAL]],0),"")</f>
        <v/>
      </c>
      <c r="K150" s="14" t="str">
        <f>IF(PaymentSchedule3[[#This Row],[PMT NO]]&lt;&gt;"",SUM(INDEX(PaymentSchedule3[INTEREST],1,1):PaymentSchedule3[[#This Row],[INTEREST]]),"")</f>
        <v/>
      </c>
    </row>
    <row r="151" spans="2:11" x14ac:dyDescent="0.25">
      <c r="B151" s="12" t="str">
        <f>IF(LoanIsGood,IF(ROW()-ROW(PaymentSchedule3[[#Headers],[PMT NO]])&gt;ScheduledNumberOfPayments,"",ROW()-ROW(PaymentSchedule3[[#Headers],[PMT NO]])),"")</f>
        <v/>
      </c>
      <c r="C151" s="13" t="str">
        <f>IF(PaymentSchedule3[[#This Row],[PMT NO]]&lt;&gt;"",EOMONTH(LoanStartDate,ROW(PaymentSchedule3[[#This Row],[PMT NO]])-ROW(PaymentSchedule3[[#Headers],[PMT NO]])-2)+DAY(LoanStartDate),"")</f>
        <v/>
      </c>
      <c r="D151" s="14" t="str">
        <f>IF(PaymentSchedule3[[#This Row],[PMT NO]]&lt;&gt;"",IF(ROW()-ROW(PaymentSchedule3[[#Headers],[BEGINNING BALANCE]])=1,LoanAmount,INDEX(PaymentSchedule3[ENDING BALANCE],ROW()-ROW(PaymentSchedule3[[#Headers],[BEGINNING BALANCE]])-1)),"")</f>
        <v/>
      </c>
      <c r="E151" s="14" t="str">
        <f>IF(PaymentSchedule3[[#This Row],[PMT NO]]&lt;&gt;"",ScheduledPayment,"")</f>
        <v/>
      </c>
      <c r="F15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51" s="14" t="str">
        <f>IF(PaymentSchedule3[[#This Row],[PMT NO]]&lt;&gt;"",PaymentSchedule3[[#This Row],[TOTAL PAYMENT]]-PaymentSchedule3[[#This Row],[INTEREST]],"")</f>
        <v/>
      </c>
      <c r="I151" s="14" t="str">
        <f>IF(PaymentSchedule3[[#This Row],[PMT NO]]&lt;&gt;"",PaymentSchedule3[[#This Row],[BEGINNING BALANCE]]*(InterestRate/PaymentsPerYear),"")</f>
        <v/>
      </c>
      <c r="J151" s="14" t="str">
        <f>IF(PaymentSchedule3[[#This Row],[PMT NO]]&lt;&gt;"",IF(PaymentSchedule3[[#This Row],[SCHEDULED PAYMENT]]+PaymentSchedule3[[#This Row],[EXTRA PAYMENT]]&lt;=PaymentSchedule3[[#This Row],[BEGINNING BALANCE]],PaymentSchedule3[[#This Row],[BEGINNING BALANCE]]-PaymentSchedule3[[#This Row],[PRINCIPAL]],0),"")</f>
        <v/>
      </c>
      <c r="K151" s="14" t="str">
        <f>IF(PaymentSchedule3[[#This Row],[PMT NO]]&lt;&gt;"",SUM(INDEX(PaymentSchedule3[INTEREST],1,1):PaymentSchedule3[[#This Row],[INTEREST]]),"")</f>
        <v/>
      </c>
    </row>
    <row r="152" spans="2:11" x14ac:dyDescent="0.25">
      <c r="B152" s="12" t="str">
        <f>IF(LoanIsGood,IF(ROW()-ROW(PaymentSchedule3[[#Headers],[PMT NO]])&gt;ScheduledNumberOfPayments,"",ROW()-ROW(PaymentSchedule3[[#Headers],[PMT NO]])),"")</f>
        <v/>
      </c>
      <c r="C152" s="13" t="str">
        <f>IF(PaymentSchedule3[[#This Row],[PMT NO]]&lt;&gt;"",EOMONTH(LoanStartDate,ROW(PaymentSchedule3[[#This Row],[PMT NO]])-ROW(PaymentSchedule3[[#Headers],[PMT NO]])-2)+DAY(LoanStartDate),"")</f>
        <v/>
      </c>
      <c r="D152" s="14" t="str">
        <f>IF(PaymentSchedule3[[#This Row],[PMT NO]]&lt;&gt;"",IF(ROW()-ROW(PaymentSchedule3[[#Headers],[BEGINNING BALANCE]])=1,LoanAmount,INDEX(PaymentSchedule3[ENDING BALANCE],ROW()-ROW(PaymentSchedule3[[#Headers],[BEGINNING BALANCE]])-1)),"")</f>
        <v/>
      </c>
      <c r="E152" s="14" t="str">
        <f>IF(PaymentSchedule3[[#This Row],[PMT NO]]&lt;&gt;"",ScheduledPayment,"")</f>
        <v/>
      </c>
      <c r="F15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52" s="14" t="str">
        <f>IF(PaymentSchedule3[[#This Row],[PMT NO]]&lt;&gt;"",PaymentSchedule3[[#This Row],[TOTAL PAYMENT]]-PaymentSchedule3[[#This Row],[INTEREST]],"")</f>
        <v/>
      </c>
      <c r="I152" s="14" t="str">
        <f>IF(PaymentSchedule3[[#This Row],[PMT NO]]&lt;&gt;"",PaymentSchedule3[[#This Row],[BEGINNING BALANCE]]*(InterestRate/PaymentsPerYear),"")</f>
        <v/>
      </c>
      <c r="J152" s="14" t="str">
        <f>IF(PaymentSchedule3[[#This Row],[PMT NO]]&lt;&gt;"",IF(PaymentSchedule3[[#This Row],[SCHEDULED PAYMENT]]+PaymentSchedule3[[#This Row],[EXTRA PAYMENT]]&lt;=PaymentSchedule3[[#This Row],[BEGINNING BALANCE]],PaymentSchedule3[[#This Row],[BEGINNING BALANCE]]-PaymentSchedule3[[#This Row],[PRINCIPAL]],0),"")</f>
        <v/>
      </c>
      <c r="K152" s="14" t="str">
        <f>IF(PaymentSchedule3[[#This Row],[PMT NO]]&lt;&gt;"",SUM(INDEX(PaymentSchedule3[INTEREST],1,1):PaymentSchedule3[[#This Row],[INTEREST]]),"")</f>
        <v/>
      </c>
    </row>
    <row r="153" spans="2:11" x14ac:dyDescent="0.25">
      <c r="B153" s="12" t="str">
        <f>IF(LoanIsGood,IF(ROW()-ROW(PaymentSchedule3[[#Headers],[PMT NO]])&gt;ScheduledNumberOfPayments,"",ROW()-ROW(PaymentSchedule3[[#Headers],[PMT NO]])),"")</f>
        <v/>
      </c>
      <c r="C153" s="13" t="str">
        <f>IF(PaymentSchedule3[[#This Row],[PMT NO]]&lt;&gt;"",EOMONTH(LoanStartDate,ROW(PaymentSchedule3[[#This Row],[PMT NO]])-ROW(PaymentSchedule3[[#Headers],[PMT NO]])-2)+DAY(LoanStartDate),"")</f>
        <v/>
      </c>
      <c r="D153" s="14" t="str">
        <f>IF(PaymentSchedule3[[#This Row],[PMT NO]]&lt;&gt;"",IF(ROW()-ROW(PaymentSchedule3[[#Headers],[BEGINNING BALANCE]])=1,LoanAmount,INDEX(PaymentSchedule3[ENDING BALANCE],ROW()-ROW(PaymentSchedule3[[#Headers],[BEGINNING BALANCE]])-1)),"")</f>
        <v/>
      </c>
      <c r="E153" s="14" t="str">
        <f>IF(PaymentSchedule3[[#This Row],[PMT NO]]&lt;&gt;"",ScheduledPayment,"")</f>
        <v/>
      </c>
      <c r="F15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53" s="14" t="str">
        <f>IF(PaymentSchedule3[[#This Row],[PMT NO]]&lt;&gt;"",PaymentSchedule3[[#This Row],[TOTAL PAYMENT]]-PaymentSchedule3[[#This Row],[INTEREST]],"")</f>
        <v/>
      </c>
      <c r="I153" s="14" t="str">
        <f>IF(PaymentSchedule3[[#This Row],[PMT NO]]&lt;&gt;"",PaymentSchedule3[[#This Row],[BEGINNING BALANCE]]*(InterestRate/PaymentsPerYear),"")</f>
        <v/>
      </c>
      <c r="J153" s="14" t="str">
        <f>IF(PaymentSchedule3[[#This Row],[PMT NO]]&lt;&gt;"",IF(PaymentSchedule3[[#This Row],[SCHEDULED PAYMENT]]+PaymentSchedule3[[#This Row],[EXTRA PAYMENT]]&lt;=PaymentSchedule3[[#This Row],[BEGINNING BALANCE]],PaymentSchedule3[[#This Row],[BEGINNING BALANCE]]-PaymentSchedule3[[#This Row],[PRINCIPAL]],0),"")</f>
        <v/>
      </c>
      <c r="K153" s="14" t="str">
        <f>IF(PaymentSchedule3[[#This Row],[PMT NO]]&lt;&gt;"",SUM(INDEX(PaymentSchedule3[INTEREST],1,1):PaymentSchedule3[[#This Row],[INTEREST]]),"")</f>
        <v/>
      </c>
    </row>
    <row r="154" spans="2:11" x14ac:dyDescent="0.25">
      <c r="B154" s="12" t="str">
        <f>IF(LoanIsGood,IF(ROW()-ROW(PaymentSchedule3[[#Headers],[PMT NO]])&gt;ScheduledNumberOfPayments,"",ROW()-ROW(PaymentSchedule3[[#Headers],[PMT NO]])),"")</f>
        <v/>
      </c>
      <c r="C154" s="13" t="str">
        <f>IF(PaymentSchedule3[[#This Row],[PMT NO]]&lt;&gt;"",EOMONTH(LoanStartDate,ROW(PaymentSchedule3[[#This Row],[PMT NO]])-ROW(PaymentSchedule3[[#Headers],[PMT NO]])-2)+DAY(LoanStartDate),"")</f>
        <v/>
      </c>
      <c r="D154" s="14" t="str">
        <f>IF(PaymentSchedule3[[#This Row],[PMT NO]]&lt;&gt;"",IF(ROW()-ROW(PaymentSchedule3[[#Headers],[BEGINNING BALANCE]])=1,LoanAmount,INDEX(PaymentSchedule3[ENDING BALANCE],ROW()-ROW(PaymentSchedule3[[#Headers],[BEGINNING BALANCE]])-1)),"")</f>
        <v/>
      </c>
      <c r="E154" s="14" t="str">
        <f>IF(PaymentSchedule3[[#This Row],[PMT NO]]&lt;&gt;"",ScheduledPayment,"")</f>
        <v/>
      </c>
      <c r="F15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54" s="14" t="str">
        <f>IF(PaymentSchedule3[[#This Row],[PMT NO]]&lt;&gt;"",PaymentSchedule3[[#This Row],[TOTAL PAYMENT]]-PaymentSchedule3[[#This Row],[INTEREST]],"")</f>
        <v/>
      </c>
      <c r="I154" s="14" t="str">
        <f>IF(PaymentSchedule3[[#This Row],[PMT NO]]&lt;&gt;"",PaymentSchedule3[[#This Row],[BEGINNING BALANCE]]*(InterestRate/PaymentsPerYear),"")</f>
        <v/>
      </c>
      <c r="J154" s="14" t="str">
        <f>IF(PaymentSchedule3[[#This Row],[PMT NO]]&lt;&gt;"",IF(PaymentSchedule3[[#This Row],[SCHEDULED PAYMENT]]+PaymentSchedule3[[#This Row],[EXTRA PAYMENT]]&lt;=PaymentSchedule3[[#This Row],[BEGINNING BALANCE]],PaymentSchedule3[[#This Row],[BEGINNING BALANCE]]-PaymentSchedule3[[#This Row],[PRINCIPAL]],0),"")</f>
        <v/>
      </c>
      <c r="K154" s="14" t="str">
        <f>IF(PaymentSchedule3[[#This Row],[PMT NO]]&lt;&gt;"",SUM(INDEX(PaymentSchedule3[INTEREST],1,1):PaymentSchedule3[[#This Row],[INTEREST]]),"")</f>
        <v/>
      </c>
    </row>
    <row r="155" spans="2:11" x14ac:dyDescent="0.25">
      <c r="B155" s="12" t="str">
        <f>IF(LoanIsGood,IF(ROW()-ROW(PaymentSchedule3[[#Headers],[PMT NO]])&gt;ScheduledNumberOfPayments,"",ROW()-ROW(PaymentSchedule3[[#Headers],[PMT NO]])),"")</f>
        <v/>
      </c>
      <c r="C155" s="13" t="str">
        <f>IF(PaymentSchedule3[[#This Row],[PMT NO]]&lt;&gt;"",EOMONTH(LoanStartDate,ROW(PaymentSchedule3[[#This Row],[PMT NO]])-ROW(PaymentSchedule3[[#Headers],[PMT NO]])-2)+DAY(LoanStartDate),"")</f>
        <v/>
      </c>
      <c r="D155" s="14" t="str">
        <f>IF(PaymentSchedule3[[#This Row],[PMT NO]]&lt;&gt;"",IF(ROW()-ROW(PaymentSchedule3[[#Headers],[BEGINNING BALANCE]])=1,LoanAmount,INDEX(PaymentSchedule3[ENDING BALANCE],ROW()-ROW(PaymentSchedule3[[#Headers],[BEGINNING BALANCE]])-1)),"")</f>
        <v/>
      </c>
      <c r="E155" s="14" t="str">
        <f>IF(PaymentSchedule3[[#This Row],[PMT NO]]&lt;&gt;"",ScheduledPayment,"")</f>
        <v/>
      </c>
      <c r="F15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55" s="14" t="str">
        <f>IF(PaymentSchedule3[[#This Row],[PMT NO]]&lt;&gt;"",PaymentSchedule3[[#This Row],[TOTAL PAYMENT]]-PaymentSchedule3[[#This Row],[INTEREST]],"")</f>
        <v/>
      </c>
      <c r="I155" s="14" t="str">
        <f>IF(PaymentSchedule3[[#This Row],[PMT NO]]&lt;&gt;"",PaymentSchedule3[[#This Row],[BEGINNING BALANCE]]*(InterestRate/PaymentsPerYear),"")</f>
        <v/>
      </c>
      <c r="J155" s="14" t="str">
        <f>IF(PaymentSchedule3[[#This Row],[PMT NO]]&lt;&gt;"",IF(PaymentSchedule3[[#This Row],[SCHEDULED PAYMENT]]+PaymentSchedule3[[#This Row],[EXTRA PAYMENT]]&lt;=PaymentSchedule3[[#This Row],[BEGINNING BALANCE]],PaymentSchedule3[[#This Row],[BEGINNING BALANCE]]-PaymentSchedule3[[#This Row],[PRINCIPAL]],0),"")</f>
        <v/>
      </c>
      <c r="K155" s="14" t="str">
        <f>IF(PaymentSchedule3[[#This Row],[PMT NO]]&lt;&gt;"",SUM(INDEX(PaymentSchedule3[INTEREST],1,1):PaymentSchedule3[[#This Row],[INTEREST]]),"")</f>
        <v/>
      </c>
    </row>
    <row r="156" spans="2:11" x14ac:dyDescent="0.25">
      <c r="B156" s="12" t="str">
        <f>IF(LoanIsGood,IF(ROW()-ROW(PaymentSchedule3[[#Headers],[PMT NO]])&gt;ScheduledNumberOfPayments,"",ROW()-ROW(PaymentSchedule3[[#Headers],[PMT NO]])),"")</f>
        <v/>
      </c>
      <c r="C156" s="13" t="str">
        <f>IF(PaymentSchedule3[[#This Row],[PMT NO]]&lt;&gt;"",EOMONTH(LoanStartDate,ROW(PaymentSchedule3[[#This Row],[PMT NO]])-ROW(PaymentSchedule3[[#Headers],[PMT NO]])-2)+DAY(LoanStartDate),"")</f>
        <v/>
      </c>
      <c r="D156" s="14" t="str">
        <f>IF(PaymentSchedule3[[#This Row],[PMT NO]]&lt;&gt;"",IF(ROW()-ROW(PaymentSchedule3[[#Headers],[BEGINNING BALANCE]])=1,LoanAmount,INDEX(PaymentSchedule3[ENDING BALANCE],ROW()-ROW(PaymentSchedule3[[#Headers],[BEGINNING BALANCE]])-1)),"")</f>
        <v/>
      </c>
      <c r="E156" s="14" t="str">
        <f>IF(PaymentSchedule3[[#This Row],[PMT NO]]&lt;&gt;"",ScheduledPayment,"")</f>
        <v/>
      </c>
      <c r="F15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56" s="14" t="str">
        <f>IF(PaymentSchedule3[[#This Row],[PMT NO]]&lt;&gt;"",PaymentSchedule3[[#This Row],[TOTAL PAYMENT]]-PaymentSchedule3[[#This Row],[INTEREST]],"")</f>
        <v/>
      </c>
      <c r="I156" s="14" t="str">
        <f>IF(PaymentSchedule3[[#This Row],[PMT NO]]&lt;&gt;"",PaymentSchedule3[[#This Row],[BEGINNING BALANCE]]*(InterestRate/PaymentsPerYear),"")</f>
        <v/>
      </c>
      <c r="J156" s="14" t="str">
        <f>IF(PaymentSchedule3[[#This Row],[PMT NO]]&lt;&gt;"",IF(PaymentSchedule3[[#This Row],[SCHEDULED PAYMENT]]+PaymentSchedule3[[#This Row],[EXTRA PAYMENT]]&lt;=PaymentSchedule3[[#This Row],[BEGINNING BALANCE]],PaymentSchedule3[[#This Row],[BEGINNING BALANCE]]-PaymentSchedule3[[#This Row],[PRINCIPAL]],0),"")</f>
        <v/>
      </c>
      <c r="K156" s="14" t="str">
        <f>IF(PaymentSchedule3[[#This Row],[PMT NO]]&lt;&gt;"",SUM(INDEX(PaymentSchedule3[INTEREST],1,1):PaymentSchedule3[[#This Row],[INTEREST]]),"")</f>
        <v/>
      </c>
    </row>
    <row r="157" spans="2:11" x14ac:dyDescent="0.25">
      <c r="B157" s="12" t="str">
        <f>IF(LoanIsGood,IF(ROW()-ROW(PaymentSchedule3[[#Headers],[PMT NO]])&gt;ScheduledNumberOfPayments,"",ROW()-ROW(PaymentSchedule3[[#Headers],[PMT NO]])),"")</f>
        <v/>
      </c>
      <c r="C157" s="13" t="str">
        <f>IF(PaymentSchedule3[[#This Row],[PMT NO]]&lt;&gt;"",EOMONTH(LoanStartDate,ROW(PaymentSchedule3[[#This Row],[PMT NO]])-ROW(PaymentSchedule3[[#Headers],[PMT NO]])-2)+DAY(LoanStartDate),"")</f>
        <v/>
      </c>
      <c r="D157" s="14" t="str">
        <f>IF(PaymentSchedule3[[#This Row],[PMT NO]]&lt;&gt;"",IF(ROW()-ROW(PaymentSchedule3[[#Headers],[BEGINNING BALANCE]])=1,LoanAmount,INDEX(PaymentSchedule3[ENDING BALANCE],ROW()-ROW(PaymentSchedule3[[#Headers],[BEGINNING BALANCE]])-1)),"")</f>
        <v/>
      </c>
      <c r="E157" s="14" t="str">
        <f>IF(PaymentSchedule3[[#This Row],[PMT NO]]&lt;&gt;"",ScheduledPayment,"")</f>
        <v/>
      </c>
      <c r="F15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57" s="14" t="str">
        <f>IF(PaymentSchedule3[[#This Row],[PMT NO]]&lt;&gt;"",PaymentSchedule3[[#This Row],[TOTAL PAYMENT]]-PaymentSchedule3[[#This Row],[INTEREST]],"")</f>
        <v/>
      </c>
      <c r="I157" s="14" t="str">
        <f>IF(PaymentSchedule3[[#This Row],[PMT NO]]&lt;&gt;"",PaymentSchedule3[[#This Row],[BEGINNING BALANCE]]*(InterestRate/PaymentsPerYear),"")</f>
        <v/>
      </c>
      <c r="J157" s="14" t="str">
        <f>IF(PaymentSchedule3[[#This Row],[PMT NO]]&lt;&gt;"",IF(PaymentSchedule3[[#This Row],[SCHEDULED PAYMENT]]+PaymentSchedule3[[#This Row],[EXTRA PAYMENT]]&lt;=PaymentSchedule3[[#This Row],[BEGINNING BALANCE]],PaymentSchedule3[[#This Row],[BEGINNING BALANCE]]-PaymentSchedule3[[#This Row],[PRINCIPAL]],0),"")</f>
        <v/>
      </c>
      <c r="K157" s="14" t="str">
        <f>IF(PaymentSchedule3[[#This Row],[PMT NO]]&lt;&gt;"",SUM(INDEX(PaymentSchedule3[INTEREST],1,1):PaymentSchedule3[[#This Row],[INTEREST]]),"")</f>
        <v/>
      </c>
    </row>
    <row r="158" spans="2:11" x14ac:dyDescent="0.25">
      <c r="B158" s="12" t="str">
        <f>IF(LoanIsGood,IF(ROW()-ROW(PaymentSchedule3[[#Headers],[PMT NO]])&gt;ScheduledNumberOfPayments,"",ROW()-ROW(PaymentSchedule3[[#Headers],[PMT NO]])),"")</f>
        <v/>
      </c>
      <c r="C158" s="13" t="str">
        <f>IF(PaymentSchedule3[[#This Row],[PMT NO]]&lt;&gt;"",EOMONTH(LoanStartDate,ROW(PaymentSchedule3[[#This Row],[PMT NO]])-ROW(PaymentSchedule3[[#Headers],[PMT NO]])-2)+DAY(LoanStartDate),"")</f>
        <v/>
      </c>
      <c r="D158" s="14" t="str">
        <f>IF(PaymentSchedule3[[#This Row],[PMT NO]]&lt;&gt;"",IF(ROW()-ROW(PaymentSchedule3[[#Headers],[BEGINNING BALANCE]])=1,LoanAmount,INDEX(PaymentSchedule3[ENDING BALANCE],ROW()-ROW(PaymentSchedule3[[#Headers],[BEGINNING BALANCE]])-1)),"")</f>
        <v/>
      </c>
      <c r="E158" s="14" t="str">
        <f>IF(PaymentSchedule3[[#This Row],[PMT NO]]&lt;&gt;"",ScheduledPayment,"")</f>
        <v/>
      </c>
      <c r="F15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58" s="14" t="str">
        <f>IF(PaymentSchedule3[[#This Row],[PMT NO]]&lt;&gt;"",PaymentSchedule3[[#This Row],[TOTAL PAYMENT]]-PaymentSchedule3[[#This Row],[INTEREST]],"")</f>
        <v/>
      </c>
      <c r="I158" s="14" t="str">
        <f>IF(PaymentSchedule3[[#This Row],[PMT NO]]&lt;&gt;"",PaymentSchedule3[[#This Row],[BEGINNING BALANCE]]*(InterestRate/PaymentsPerYear),"")</f>
        <v/>
      </c>
      <c r="J158" s="14" t="str">
        <f>IF(PaymentSchedule3[[#This Row],[PMT NO]]&lt;&gt;"",IF(PaymentSchedule3[[#This Row],[SCHEDULED PAYMENT]]+PaymentSchedule3[[#This Row],[EXTRA PAYMENT]]&lt;=PaymentSchedule3[[#This Row],[BEGINNING BALANCE]],PaymentSchedule3[[#This Row],[BEGINNING BALANCE]]-PaymentSchedule3[[#This Row],[PRINCIPAL]],0),"")</f>
        <v/>
      </c>
      <c r="K158" s="14" t="str">
        <f>IF(PaymentSchedule3[[#This Row],[PMT NO]]&lt;&gt;"",SUM(INDEX(PaymentSchedule3[INTEREST],1,1):PaymentSchedule3[[#This Row],[INTEREST]]),"")</f>
        <v/>
      </c>
    </row>
    <row r="159" spans="2:11" x14ac:dyDescent="0.25">
      <c r="B159" s="12" t="str">
        <f>IF(LoanIsGood,IF(ROW()-ROW(PaymentSchedule3[[#Headers],[PMT NO]])&gt;ScheduledNumberOfPayments,"",ROW()-ROW(PaymentSchedule3[[#Headers],[PMT NO]])),"")</f>
        <v/>
      </c>
      <c r="C159" s="13" t="str">
        <f>IF(PaymentSchedule3[[#This Row],[PMT NO]]&lt;&gt;"",EOMONTH(LoanStartDate,ROW(PaymentSchedule3[[#This Row],[PMT NO]])-ROW(PaymentSchedule3[[#Headers],[PMT NO]])-2)+DAY(LoanStartDate),"")</f>
        <v/>
      </c>
      <c r="D159" s="14" t="str">
        <f>IF(PaymentSchedule3[[#This Row],[PMT NO]]&lt;&gt;"",IF(ROW()-ROW(PaymentSchedule3[[#Headers],[BEGINNING BALANCE]])=1,LoanAmount,INDEX(PaymentSchedule3[ENDING BALANCE],ROW()-ROW(PaymentSchedule3[[#Headers],[BEGINNING BALANCE]])-1)),"")</f>
        <v/>
      </c>
      <c r="E159" s="14" t="str">
        <f>IF(PaymentSchedule3[[#This Row],[PMT NO]]&lt;&gt;"",ScheduledPayment,"")</f>
        <v/>
      </c>
      <c r="F15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59" s="14" t="str">
        <f>IF(PaymentSchedule3[[#This Row],[PMT NO]]&lt;&gt;"",PaymentSchedule3[[#This Row],[TOTAL PAYMENT]]-PaymentSchedule3[[#This Row],[INTEREST]],"")</f>
        <v/>
      </c>
      <c r="I159" s="14" t="str">
        <f>IF(PaymentSchedule3[[#This Row],[PMT NO]]&lt;&gt;"",PaymentSchedule3[[#This Row],[BEGINNING BALANCE]]*(InterestRate/PaymentsPerYear),"")</f>
        <v/>
      </c>
      <c r="J159" s="14" t="str">
        <f>IF(PaymentSchedule3[[#This Row],[PMT NO]]&lt;&gt;"",IF(PaymentSchedule3[[#This Row],[SCHEDULED PAYMENT]]+PaymentSchedule3[[#This Row],[EXTRA PAYMENT]]&lt;=PaymentSchedule3[[#This Row],[BEGINNING BALANCE]],PaymentSchedule3[[#This Row],[BEGINNING BALANCE]]-PaymentSchedule3[[#This Row],[PRINCIPAL]],0),"")</f>
        <v/>
      </c>
      <c r="K159" s="14" t="str">
        <f>IF(PaymentSchedule3[[#This Row],[PMT NO]]&lt;&gt;"",SUM(INDEX(PaymentSchedule3[INTEREST],1,1):PaymentSchedule3[[#This Row],[INTEREST]]),"")</f>
        <v/>
      </c>
    </row>
    <row r="160" spans="2:11" x14ac:dyDescent="0.25">
      <c r="B160" s="12" t="str">
        <f>IF(LoanIsGood,IF(ROW()-ROW(PaymentSchedule3[[#Headers],[PMT NO]])&gt;ScheduledNumberOfPayments,"",ROW()-ROW(PaymentSchedule3[[#Headers],[PMT NO]])),"")</f>
        <v/>
      </c>
      <c r="C160" s="13" t="str">
        <f>IF(PaymentSchedule3[[#This Row],[PMT NO]]&lt;&gt;"",EOMONTH(LoanStartDate,ROW(PaymentSchedule3[[#This Row],[PMT NO]])-ROW(PaymentSchedule3[[#Headers],[PMT NO]])-2)+DAY(LoanStartDate),"")</f>
        <v/>
      </c>
      <c r="D160" s="14" t="str">
        <f>IF(PaymentSchedule3[[#This Row],[PMT NO]]&lt;&gt;"",IF(ROW()-ROW(PaymentSchedule3[[#Headers],[BEGINNING BALANCE]])=1,LoanAmount,INDEX(PaymentSchedule3[ENDING BALANCE],ROW()-ROW(PaymentSchedule3[[#Headers],[BEGINNING BALANCE]])-1)),"")</f>
        <v/>
      </c>
      <c r="E160" s="14" t="str">
        <f>IF(PaymentSchedule3[[#This Row],[PMT NO]]&lt;&gt;"",ScheduledPayment,"")</f>
        <v/>
      </c>
      <c r="F16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60" s="14" t="str">
        <f>IF(PaymentSchedule3[[#This Row],[PMT NO]]&lt;&gt;"",PaymentSchedule3[[#This Row],[TOTAL PAYMENT]]-PaymentSchedule3[[#This Row],[INTEREST]],"")</f>
        <v/>
      </c>
      <c r="I160" s="14" t="str">
        <f>IF(PaymentSchedule3[[#This Row],[PMT NO]]&lt;&gt;"",PaymentSchedule3[[#This Row],[BEGINNING BALANCE]]*(InterestRate/PaymentsPerYear),"")</f>
        <v/>
      </c>
      <c r="J160" s="14" t="str">
        <f>IF(PaymentSchedule3[[#This Row],[PMT NO]]&lt;&gt;"",IF(PaymentSchedule3[[#This Row],[SCHEDULED PAYMENT]]+PaymentSchedule3[[#This Row],[EXTRA PAYMENT]]&lt;=PaymentSchedule3[[#This Row],[BEGINNING BALANCE]],PaymentSchedule3[[#This Row],[BEGINNING BALANCE]]-PaymentSchedule3[[#This Row],[PRINCIPAL]],0),"")</f>
        <v/>
      </c>
      <c r="K160" s="14" t="str">
        <f>IF(PaymentSchedule3[[#This Row],[PMT NO]]&lt;&gt;"",SUM(INDEX(PaymentSchedule3[INTEREST],1,1):PaymentSchedule3[[#This Row],[INTEREST]]),"")</f>
        <v/>
      </c>
    </row>
    <row r="161" spans="2:11" x14ac:dyDescent="0.25">
      <c r="B161" s="12" t="str">
        <f>IF(LoanIsGood,IF(ROW()-ROW(PaymentSchedule3[[#Headers],[PMT NO]])&gt;ScheduledNumberOfPayments,"",ROW()-ROW(PaymentSchedule3[[#Headers],[PMT NO]])),"")</f>
        <v/>
      </c>
      <c r="C161" s="13" t="str">
        <f>IF(PaymentSchedule3[[#This Row],[PMT NO]]&lt;&gt;"",EOMONTH(LoanStartDate,ROW(PaymentSchedule3[[#This Row],[PMT NO]])-ROW(PaymentSchedule3[[#Headers],[PMT NO]])-2)+DAY(LoanStartDate),"")</f>
        <v/>
      </c>
      <c r="D161" s="14" t="str">
        <f>IF(PaymentSchedule3[[#This Row],[PMT NO]]&lt;&gt;"",IF(ROW()-ROW(PaymentSchedule3[[#Headers],[BEGINNING BALANCE]])=1,LoanAmount,INDEX(PaymentSchedule3[ENDING BALANCE],ROW()-ROW(PaymentSchedule3[[#Headers],[BEGINNING BALANCE]])-1)),"")</f>
        <v/>
      </c>
      <c r="E161" s="14" t="str">
        <f>IF(PaymentSchedule3[[#This Row],[PMT NO]]&lt;&gt;"",ScheduledPayment,"")</f>
        <v/>
      </c>
      <c r="F16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61" s="14" t="str">
        <f>IF(PaymentSchedule3[[#This Row],[PMT NO]]&lt;&gt;"",PaymentSchedule3[[#This Row],[TOTAL PAYMENT]]-PaymentSchedule3[[#This Row],[INTEREST]],"")</f>
        <v/>
      </c>
      <c r="I161" s="14" t="str">
        <f>IF(PaymentSchedule3[[#This Row],[PMT NO]]&lt;&gt;"",PaymentSchedule3[[#This Row],[BEGINNING BALANCE]]*(InterestRate/PaymentsPerYear),"")</f>
        <v/>
      </c>
      <c r="J161" s="14" t="str">
        <f>IF(PaymentSchedule3[[#This Row],[PMT NO]]&lt;&gt;"",IF(PaymentSchedule3[[#This Row],[SCHEDULED PAYMENT]]+PaymentSchedule3[[#This Row],[EXTRA PAYMENT]]&lt;=PaymentSchedule3[[#This Row],[BEGINNING BALANCE]],PaymentSchedule3[[#This Row],[BEGINNING BALANCE]]-PaymentSchedule3[[#This Row],[PRINCIPAL]],0),"")</f>
        <v/>
      </c>
      <c r="K161" s="14" t="str">
        <f>IF(PaymentSchedule3[[#This Row],[PMT NO]]&lt;&gt;"",SUM(INDEX(PaymentSchedule3[INTEREST],1,1):PaymentSchedule3[[#This Row],[INTEREST]]),"")</f>
        <v/>
      </c>
    </row>
    <row r="162" spans="2:11" x14ac:dyDescent="0.25">
      <c r="B162" s="12" t="str">
        <f>IF(LoanIsGood,IF(ROW()-ROW(PaymentSchedule3[[#Headers],[PMT NO]])&gt;ScheduledNumberOfPayments,"",ROW()-ROW(PaymentSchedule3[[#Headers],[PMT NO]])),"")</f>
        <v/>
      </c>
      <c r="C162" s="13" t="str">
        <f>IF(PaymentSchedule3[[#This Row],[PMT NO]]&lt;&gt;"",EOMONTH(LoanStartDate,ROW(PaymentSchedule3[[#This Row],[PMT NO]])-ROW(PaymentSchedule3[[#Headers],[PMT NO]])-2)+DAY(LoanStartDate),"")</f>
        <v/>
      </c>
      <c r="D162" s="14" t="str">
        <f>IF(PaymentSchedule3[[#This Row],[PMT NO]]&lt;&gt;"",IF(ROW()-ROW(PaymentSchedule3[[#Headers],[BEGINNING BALANCE]])=1,LoanAmount,INDEX(PaymentSchedule3[ENDING BALANCE],ROW()-ROW(PaymentSchedule3[[#Headers],[BEGINNING BALANCE]])-1)),"")</f>
        <v/>
      </c>
      <c r="E162" s="14" t="str">
        <f>IF(PaymentSchedule3[[#This Row],[PMT NO]]&lt;&gt;"",ScheduledPayment,"")</f>
        <v/>
      </c>
      <c r="F16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62" s="14" t="str">
        <f>IF(PaymentSchedule3[[#This Row],[PMT NO]]&lt;&gt;"",PaymentSchedule3[[#This Row],[TOTAL PAYMENT]]-PaymentSchedule3[[#This Row],[INTEREST]],"")</f>
        <v/>
      </c>
      <c r="I162" s="14" t="str">
        <f>IF(PaymentSchedule3[[#This Row],[PMT NO]]&lt;&gt;"",PaymentSchedule3[[#This Row],[BEGINNING BALANCE]]*(InterestRate/PaymentsPerYear),"")</f>
        <v/>
      </c>
      <c r="J162" s="14" t="str">
        <f>IF(PaymentSchedule3[[#This Row],[PMT NO]]&lt;&gt;"",IF(PaymentSchedule3[[#This Row],[SCHEDULED PAYMENT]]+PaymentSchedule3[[#This Row],[EXTRA PAYMENT]]&lt;=PaymentSchedule3[[#This Row],[BEGINNING BALANCE]],PaymentSchedule3[[#This Row],[BEGINNING BALANCE]]-PaymentSchedule3[[#This Row],[PRINCIPAL]],0),"")</f>
        <v/>
      </c>
      <c r="K162" s="14" t="str">
        <f>IF(PaymentSchedule3[[#This Row],[PMT NO]]&lt;&gt;"",SUM(INDEX(PaymentSchedule3[INTEREST],1,1):PaymentSchedule3[[#This Row],[INTEREST]]),"")</f>
        <v/>
      </c>
    </row>
    <row r="163" spans="2:11" x14ac:dyDescent="0.25">
      <c r="B163" s="12" t="str">
        <f>IF(LoanIsGood,IF(ROW()-ROW(PaymentSchedule3[[#Headers],[PMT NO]])&gt;ScheduledNumberOfPayments,"",ROW()-ROW(PaymentSchedule3[[#Headers],[PMT NO]])),"")</f>
        <v/>
      </c>
      <c r="C163" s="13" t="str">
        <f>IF(PaymentSchedule3[[#This Row],[PMT NO]]&lt;&gt;"",EOMONTH(LoanStartDate,ROW(PaymentSchedule3[[#This Row],[PMT NO]])-ROW(PaymentSchedule3[[#Headers],[PMT NO]])-2)+DAY(LoanStartDate),"")</f>
        <v/>
      </c>
      <c r="D163" s="14" t="str">
        <f>IF(PaymentSchedule3[[#This Row],[PMT NO]]&lt;&gt;"",IF(ROW()-ROW(PaymentSchedule3[[#Headers],[BEGINNING BALANCE]])=1,LoanAmount,INDEX(PaymentSchedule3[ENDING BALANCE],ROW()-ROW(PaymentSchedule3[[#Headers],[BEGINNING BALANCE]])-1)),"")</f>
        <v/>
      </c>
      <c r="E163" s="14" t="str">
        <f>IF(PaymentSchedule3[[#This Row],[PMT NO]]&lt;&gt;"",ScheduledPayment,"")</f>
        <v/>
      </c>
      <c r="F16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63" s="14" t="str">
        <f>IF(PaymentSchedule3[[#This Row],[PMT NO]]&lt;&gt;"",PaymentSchedule3[[#This Row],[TOTAL PAYMENT]]-PaymentSchedule3[[#This Row],[INTEREST]],"")</f>
        <v/>
      </c>
      <c r="I163" s="14" t="str">
        <f>IF(PaymentSchedule3[[#This Row],[PMT NO]]&lt;&gt;"",PaymentSchedule3[[#This Row],[BEGINNING BALANCE]]*(InterestRate/PaymentsPerYear),"")</f>
        <v/>
      </c>
      <c r="J163" s="14" t="str">
        <f>IF(PaymentSchedule3[[#This Row],[PMT NO]]&lt;&gt;"",IF(PaymentSchedule3[[#This Row],[SCHEDULED PAYMENT]]+PaymentSchedule3[[#This Row],[EXTRA PAYMENT]]&lt;=PaymentSchedule3[[#This Row],[BEGINNING BALANCE]],PaymentSchedule3[[#This Row],[BEGINNING BALANCE]]-PaymentSchedule3[[#This Row],[PRINCIPAL]],0),"")</f>
        <v/>
      </c>
      <c r="K163" s="14" t="str">
        <f>IF(PaymentSchedule3[[#This Row],[PMT NO]]&lt;&gt;"",SUM(INDEX(PaymentSchedule3[INTEREST],1,1):PaymentSchedule3[[#This Row],[INTEREST]]),"")</f>
        <v/>
      </c>
    </row>
    <row r="164" spans="2:11" x14ac:dyDescent="0.25">
      <c r="B164" s="12" t="str">
        <f>IF(LoanIsGood,IF(ROW()-ROW(PaymentSchedule3[[#Headers],[PMT NO]])&gt;ScheduledNumberOfPayments,"",ROW()-ROW(PaymentSchedule3[[#Headers],[PMT NO]])),"")</f>
        <v/>
      </c>
      <c r="C164" s="13" t="str">
        <f>IF(PaymentSchedule3[[#This Row],[PMT NO]]&lt;&gt;"",EOMONTH(LoanStartDate,ROW(PaymentSchedule3[[#This Row],[PMT NO]])-ROW(PaymentSchedule3[[#Headers],[PMT NO]])-2)+DAY(LoanStartDate),"")</f>
        <v/>
      </c>
      <c r="D164" s="14" t="str">
        <f>IF(PaymentSchedule3[[#This Row],[PMT NO]]&lt;&gt;"",IF(ROW()-ROW(PaymentSchedule3[[#Headers],[BEGINNING BALANCE]])=1,LoanAmount,INDEX(PaymentSchedule3[ENDING BALANCE],ROW()-ROW(PaymentSchedule3[[#Headers],[BEGINNING BALANCE]])-1)),"")</f>
        <v/>
      </c>
      <c r="E164" s="14" t="str">
        <f>IF(PaymentSchedule3[[#This Row],[PMT NO]]&lt;&gt;"",ScheduledPayment,"")</f>
        <v/>
      </c>
      <c r="F16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64" s="14" t="str">
        <f>IF(PaymentSchedule3[[#This Row],[PMT NO]]&lt;&gt;"",PaymentSchedule3[[#This Row],[TOTAL PAYMENT]]-PaymentSchedule3[[#This Row],[INTEREST]],"")</f>
        <v/>
      </c>
      <c r="I164" s="14" t="str">
        <f>IF(PaymentSchedule3[[#This Row],[PMT NO]]&lt;&gt;"",PaymentSchedule3[[#This Row],[BEGINNING BALANCE]]*(InterestRate/PaymentsPerYear),"")</f>
        <v/>
      </c>
      <c r="J164" s="14" t="str">
        <f>IF(PaymentSchedule3[[#This Row],[PMT NO]]&lt;&gt;"",IF(PaymentSchedule3[[#This Row],[SCHEDULED PAYMENT]]+PaymentSchedule3[[#This Row],[EXTRA PAYMENT]]&lt;=PaymentSchedule3[[#This Row],[BEGINNING BALANCE]],PaymentSchedule3[[#This Row],[BEGINNING BALANCE]]-PaymentSchedule3[[#This Row],[PRINCIPAL]],0),"")</f>
        <v/>
      </c>
      <c r="K164" s="14" t="str">
        <f>IF(PaymentSchedule3[[#This Row],[PMT NO]]&lt;&gt;"",SUM(INDEX(PaymentSchedule3[INTEREST],1,1):PaymentSchedule3[[#This Row],[INTEREST]]),"")</f>
        <v/>
      </c>
    </row>
    <row r="165" spans="2:11" x14ac:dyDescent="0.25">
      <c r="B165" s="12" t="str">
        <f>IF(LoanIsGood,IF(ROW()-ROW(PaymentSchedule3[[#Headers],[PMT NO]])&gt;ScheduledNumberOfPayments,"",ROW()-ROW(PaymentSchedule3[[#Headers],[PMT NO]])),"")</f>
        <v/>
      </c>
      <c r="C165" s="13" t="str">
        <f>IF(PaymentSchedule3[[#This Row],[PMT NO]]&lt;&gt;"",EOMONTH(LoanStartDate,ROW(PaymentSchedule3[[#This Row],[PMT NO]])-ROW(PaymentSchedule3[[#Headers],[PMT NO]])-2)+DAY(LoanStartDate),"")</f>
        <v/>
      </c>
      <c r="D165" s="14" t="str">
        <f>IF(PaymentSchedule3[[#This Row],[PMT NO]]&lt;&gt;"",IF(ROW()-ROW(PaymentSchedule3[[#Headers],[BEGINNING BALANCE]])=1,LoanAmount,INDEX(PaymentSchedule3[ENDING BALANCE],ROW()-ROW(PaymentSchedule3[[#Headers],[BEGINNING BALANCE]])-1)),"")</f>
        <v/>
      </c>
      <c r="E165" s="14" t="str">
        <f>IF(PaymentSchedule3[[#This Row],[PMT NO]]&lt;&gt;"",ScheduledPayment,"")</f>
        <v/>
      </c>
      <c r="F16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65" s="14" t="str">
        <f>IF(PaymentSchedule3[[#This Row],[PMT NO]]&lt;&gt;"",PaymentSchedule3[[#This Row],[TOTAL PAYMENT]]-PaymentSchedule3[[#This Row],[INTEREST]],"")</f>
        <v/>
      </c>
      <c r="I165" s="14" t="str">
        <f>IF(PaymentSchedule3[[#This Row],[PMT NO]]&lt;&gt;"",PaymentSchedule3[[#This Row],[BEGINNING BALANCE]]*(InterestRate/PaymentsPerYear),"")</f>
        <v/>
      </c>
      <c r="J165" s="14" t="str">
        <f>IF(PaymentSchedule3[[#This Row],[PMT NO]]&lt;&gt;"",IF(PaymentSchedule3[[#This Row],[SCHEDULED PAYMENT]]+PaymentSchedule3[[#This Row],[EXTRA PAYMENT]]&lt;=PaymentSchedule3[[#This Row],[BEGINNING BALANCE]],PaymentSchedule3[[#This Row],[BEGINNING BALANCE]]-PaymentSchedule3[[#This Row],[PRINCIPAL]],0),"")</f>
        <v/>
      </c>
      <c r="K165" s="14" t="str">
        <f>IF(PaymentSchedule3[[#This Row],[PMT NO]]&lt;&gt;"",SUM(INDEX(PaymentSchedule3[INTEREST],1,1):PaymentSchedule3[[#This Row],[INTEREST]]),"")</f>
        <v/>
      </c>
    </row>
    <row r="166" spans="2:11" x14ac:dyDescent="0.25">
      <c r="B166" s="12" t="str">
        <f>IF(LoanIsGood,IF(ROW()-ROW(PaymentSchedule3[[#Headers],[PMT NO]])&gt;ScheduledNumberOfPayments,"",ROW()-ROW(PaymentSchedule3[[#Headers],[PMT NO]])),"")</f>
        <v/>
      </c>
      <c r="C166" s="13" t="str">
        <f>IF(PaymentSchedule3[[#This Row],[PMT NO]]&lt;&gt;"",EOMONTH(LoanStartDate,ROW(PaymentSchedule3[[#This Row],[PMT NO]])-ROW(PaymentSchedule3[[#Headers],[PMT NO]])-2)+DAY(LoanStartDate),"")</f>
        <v/>
      </c>
      <c r="D166" s="14" t="str">
        <f>IF(PaymentSchedule3[[#This Row],[PMT NO]]&lt;&gt;"",IF(ROW()-ROW(PaymentSchedule3[[#Headers],[BEGINNING BALANCE]])=1,LoanAmount,INDEX(PaymentSchedule3[ENDING BALANCE],ROW()-ROW(PaymentSchedule3[[#Headers],[BEGINNING BALANCE]])-1)),"")</f>
        <v/>
      </c>
      <c r="E166" s="14" t="str">
        <f>IF(PaymentSchedule3[[#This Row],[PMT NO]]&lt;&gt;"",ScheduledPayment,"")</f>
        <v/>
      </c>
      <c r="F16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66" s="14" t="str">
        <f>IF(PaymentSchedule3[[#This Row],[PMT NO]]&lt;&gt;"",PaymentSchedule3[[#This Row],[TOTAL PAYMENT]]-PaymentSchedule3[[#This Row],[INTEREST]],"")</f>
        <v/>
      </c>
      <c r="I166" s="14" t="str">
        <f>IF(PaymentSchedule3[[#This Row],[PMT NO]]&lt;&gt;"",PaymentSchedule3[[#This Row],[BEGINNING BALANCE]]*(InterestRate/PaymentsPerYear),"")</f>
        <v/>
      </c>
      <c r="J166" s="14" t="str">
        <f>IF(PaymentSchedule3[[#This Row],[PMT NO]]&lt;&gt;"",IF(PaymentSchedule3[[#This Row],[SCHEDULED PAYMENT]]+PaymentSchedule3[[#This Row],[EXTRA PAYMENT]]&lt;=PaymentSchedule3[[#This Row],[BEGINNING BALANCE]],PaymentSchedule3[[#This Row],[BEGINNING BALANCE]]-PaymentSchedule3[[#This Row],[PRINCIPAL]],0),"")</f>
        <v/>
      </c>
      <c r="K166" s="14" t="str">
        <f>IF(PaymentSchedule3[[#This Row],[PMT NO]]&lt;&gt;"",SUM(INDEX(PaymentSchedule3[INTEREST],1,1):PaymentSchedule3[[#This Row],[INTEREST]]),"")</f>
        <v/>
      </c>
    </row>
    <row r="167" spans="2:11" x14ac:dyDescent="0.25">
      <c r="B167" s="12" t="str">
        <f>IF(LoanIsGood,IF(ROW()-ROW(PaymentSchedule3[[#Headers],[PMT NO]])&gt;ScheduledNumberOfPayments,"",ROW()-ROW(PaymentSchedule3[[#Headers],[PMT NO]])),"")</f>
        <v/>
      </c>
      <c r="C167" s="13" t="str">
        <f>IF(PaymentSchedule3[[#This Row],[PMT NO]]&lt;&gt;"",EOMONTH(LoanStartDate,ROW(PaymentSchedule3[[#This Row],[PMT NO]])-ROW(PaymentSchedule3[[#Headers],[PMT NO]])-2)+DAY(LoanStartDate),"")</f>
        <v/>
      </c>
      <c r="D167" s="14" t="str">
        <f>IF(PaymentSchedule3[[#This Row],[PMT NO]]&lt;&gt;"",IF(ROW()-ROW(PaymentSchedule3[[#Headers],[BEGINNING BALANCE]])=1,LoanAmount,INDEX(PaymentSchedule3[ENDING BALANCE],ROW()-ROW(PaymentSchedule3[[#Headers],[BEGINNING BALANCE]])-1)),"")</f>
        <v/>
      </c>
      <c r="E167" s="14" t="str">
        <f>IF(PaymentSchedule3[[#This Row],[PMT NO]]&lt;&gt;"",ScheduledPayment,"")</f>
        <v/>
      </c>
      <c r="F16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67" s="14" t="str">
        <f>IF(PaymentSchedule3[[#This Row],[PMT NO]]&lt;&gt;"",PaymentSchedule3[[#This Row],[TOTAL PAYMENT]]-PaymentSchedule3[[#This Row],[INTEREST]],"")</f>
        <v/>
      </c>
      <c r="I167" s="14" t="str">
        <f>IF(PaymentSchedule3[[#This Row],[PMT NO]]&lt;&gt;"",PaymentSchedule3[[#This Row],[BEGINNING BALANCE]]*(InterestRate/PaymentsPerYear),"")</f>
        <v/>
      </c>
      <c r="J167" s="14" t="str">
        <f>IF(PaymentSchedule3[[#This Row],[PMT NO]]&lt;&gt;"",IF(PaymentSchedule3[[#This Row],[SCHEDULED PAYMENT]]+PaymentSchedule3[[#This Row],[EXTRA PAYMENT]]&lt;=PaymentSchedule3[[#This Row],[BEGINNING BALANCE]],PaymentSchedule3[[#This Row],[BEGINNING BALANCE]]-PaymentSchedule3[[#This Row],[PRINCIPAL]],0),"")</f>
        <v/>
      </c>
      <c r="K167" s="14" t="str">
        <f>IF(PaymentSchedule3[[#This Row],[PMT NO]]&lt;&gt;"",SUM(INDEX(PaymentSchedule3[INTEREST],1,1):PaymentSchedule3[[#This Row],[INTEREST]]),"")</f>
        <v/>
      </c>
    </row>
    <row r="168" spans="2:11" x14ac:dyDescent="0.25">
      <c r="B168" s="12" t="str">
        <f>IF(LoanIsGood,IF(ROW()-ROW(PaymentSchedule3[[#Headers],[PMT NO]])&gt;ScheduledNumberOfPayments,"",ROW()-ROW(PaymentSchedule3[[#Headers],[PMT NO]])),"")</f>
        <v/>
      </c>
      <c r="C168" s="13" t="str">
        <f>IF(PaymentSchedule3[[#This Row],[PMT NO]]&lt;&gt;"",EOMONTH(LoanStartDate,ROW(PaymentSchedule3[[#This Row],[PMT NO]])-ROW(PaymentSchedule3[[#Headers],[PMT NO]])-2)+DAY(LoanStartDate),"")</f>
        <v/>
      </c>
      <c r="D168" s="14" t="str">
        <f>IF(PaymentSchedule3[[#This Row],[PMT NO]]&lt;&gt;"",IF(ROW()-ROW(PaymentSchedule3[[#Headers],[BEGINNING BALANCE]])=1,LoanAmount,INDEX(PaymentSchedule3[ENDING BALANCE],ROW()-ROW(PaymentSchedule3[[#Headers],[BEGINNING BALANCE]])-1)),"")</f>
        <v/>
      </c>
      <c r="E168" s="14" t="str">
        <f>IF(PaymentSchedule3[[#This Row],[PMT NO]]&lt;&gt;"",ScheduledPayment,"")</f>
        <v/>
      </c>
      <c r="F16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68" s="14" t="str">
        <f>IF(PaymentSchedule3[[#This Row],[PMT NO]]&lt;&gt;"",PaymentSchedule3[[#This Row],[TOTAL PAYMENT]]-PaymentSchedule3[[#This Row],[INTEREST]],"")</f>
        <v/>
      </c>
      <c r="I168" s="14" t="str">
        <f>IF(PaymentSchedule3[[#This Row],[PMT NO]]&lt;&gt;"",PaymentSchedule3[[#This Row],[BEGINNING BALANCE]]*(InterestRate/PaymentsPerYear),"")</f>
        <v/>
      </c>
      <c r="J168" s="14" t="str">
        <f>IF(PaymentSchedule3[[#This Row],[PMT NO]]&lt;&gt;"",IF(PaymentSchedule3[[#This Row],[SCHEDULED PAYMENT]]+PaymentSchedule3[[#This Row],[EXTRA PAYMENT]]&lt;=PaymentSchedule3[[#This Row],[BEGINNING BALANCE]],PaymentSchedule3[[#This Row],[BEGINNING BALANCE]]-PaymentSchedule3[[#This Row],[PRINCIPAL]],0),"")</f>
        <v/>
      </c>
      <c r="K168" s="14" t="str">
        <f>IF(PaymentSchedule3[[#This Row],[PMT NO]]&lt;&gt;"",SUM(INDEX(PaymentSchedule3[INTEREST],1,1):PaymentSchedule3[[#This Row],[INTEREST]]),"")</f>
        <v/>
      </c>
    </row>
    <row r="169" spans="2:11" x14ac:dyDescent="0.25">
      <c r="B169" s="12" t="str">
        <f>IF(LoanIsGood,IF(ROW()-ROW(PaymentSchedule3[[#Headers],[PMT NO]])&gt;ScheduledNumberOfPayments,"",ROW()-ROW(PaymentSchedule3[[#Headers],[PMT NO]])),"")</f>
        <v/>
      </c>
      <c r="C169" s="13" t="str">
        <f>IF(PaymentSchedule3[[#This Row],[PMT NO]]&lt;&gt;"",EOMONTH(LoanStartDate,ROW(PaymentSchedule3[[#This Row],[PMT NO]])-ROW(PaymentSchedule3[[#Headers],[PMT NO]])-2)+DAY(LoanStartDate),"")</f>
        <v/>
      </c>
      <c r="D169" s="14" t="str">
        <f>IF(PaymentSchedule3[[#This Row],[PMT NO]]&lt;&gt;"",IF(ROW()-ROW(PaymentSchedule3[[#Headers],[BEGINNING BALANCE]])=1,LoanAmount,INDEX(PaymentSchedule3[ENDING BALANCE],ROW()-ROW(PaymentSchedule3[[#Headers],[BEGINNING BALANCE]])-1)),"")</f>
        <v/>
      </c>
      <c r="E169" s="14" t="str">
        <f>IF(PaymentSchedule3[[#This Row],[PMT NO]]&lt;&gt;"",ScheduledPayment,"")</f>
        <v/>
      </c>
      <c r="F16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69" s="14" t="str">
        <f>IF(PaymentSchedule3[[#This Row],[PMT NO]]&lt;&gt;"",PaymentSchedule3[[#This Row],[TOTAL PAYMENT]]-PaymentSchedule3[[#This Row],[INTEREST]],"")</f>
        <v/>
      </c>
      <c r="I169" s="14" t="str">
        <f>IF(PaymentSchedule3[[#This Row],[PMT NO]]&lt;&gt;"",PaymentSchedule3[[#This Row],[BEGINNING BALANCE]]*(InterestRate/PaymentsPerYear),"")</f>
        <v/>
      </c>
      <c r="J169" s="14" t="str">
        <f>IF(PaymentSchedule3[[#This Row],[PMT NO]]&lt;&gt;"",IF(PaymentSchedule3[[#This Row],[SCHEDULED PAYMENT]]+PaymentSchedule3[[#This Row],[EXTRA PAYMENT]]&lt;=PaymentSchedule3[[#This Row],[BEGINNING BALANCE]],PaymentSchedule3[[#This Row],[BEGINNING BALANCE]]-PaymentSchedule3[[#This Row],[PRINCIPAL]],0),"")</f>
        <v/>
      </c>
      <c r="K169" s="14" t="str">
        <f>IF(PaymentSchedule3[[#This Row],[PMT NO]]&lt;&gt;"",SUM(INDEX(PaymentSchedule3[INTEREST],1,1):PaymentSchedule3[[#This Row],[INTEREST]]),"")</f>
        <v/>
      </c>
    </row>
    <row r="170" spans="2:11" x14ac:dyDescent="0.25">
      <c r="B170" s="12" t="str">
        <f>IF(LoanIsGood,IF(ROW()-ROW(PaymentSchedule3[[#Headers],[PMT NO]])&gt;ScheduledNumberOfPayments,"",ROW()-ROW(PaymentSchedule3[[#Headers],[PMT NO]])),"")</f>
        <v/>
      </c>
      <c r="C170" s="13" t="str">
        <f>IF(PaymentSchedule3[[#This Row],[PMT NO]]&lt;&gt;"",EOMONTH(LoanStartDate,ROW(PaymentSchedule3[[#This Row],[PMT NO]])-ROW(PaymentSchedule3[[#Headers],[PMT NO]])-2)+DAY(LoanStartDate),"")</f>
        <v/>
      </c>
      <c r="D170" s="14" t="str">
        <f>IF(PaymentSchedule3[[#This Row],[PMT NO]]&lt;&gt;"",IF(ROW()-ROW(PaymentSchedule3[[#Headers],[BEGINNING BALANCE]])=1,LoanAmount,INDEX(PaymentSchedule3[ENDING BALANCE],ROW()-ROW(PaymentSchedule3[[#Headers],[BEGINNING BALANCE]])-1)),"")</f>
        <v/>
      </c>
      <c r="E170" s="14" t="str">
        <f>IF(PaymentSchedule3[[#This Row],[PMT NO]]&lt;&gt;"",ScheduledPayment,"")</f>
        <v/>
      </c>
      <c r="F17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70" s="14" t="str">
        <f>IF(PaymentSchedule3[[#This Row],[PMT NO]]&lt;&gt;"",PaymentSchedule3[[#This Row],[TOTAL PAYMENT]]-PaymentSchedule3[[#This Row],[INTEREST]],"")</f>
        <v/>
      </c>
      <c r="I170" s="14" t="str">
        <f>IF(PaymentSchedule3[[#This Row],[PMT NO]]&lt;&gt;"",PaymentSchedule3[[#This Row],[BEGINNING BALANCE]]*(InterestRate/PaymentsPerYear),"")</f>
        <v/>
      </c>
      <c r="J170" s="14" t="str">
        <f>IF(PaymentSchedule3[[#This Row],[PMT NO]]&lt;&gt;"",IF(PaymentSchedule3[[#This Row],[SCHEDULED PAYMENT]]+PaymentSchedule3[[#This Row],[EXTRA PAYMENT]]&lt;=PaymentSchedule3[[#This Row],[BEGINNING BALANCE]],PaymentSchedule3[[#This Row],[BEGINNING BALANCE]]-PaymentSchedule3[[#This Row],[PRINCIPAL]],0),"")</f>
        <v/>
      </c>
      <c r="K170" s="14" t="str">
        <f>IF(PaymentSchedule3[[#This Row],[PMT NO]]&lt;&gt;"",SUM(INDEX(PaymentSchedule3[INTEREST],1,1):PaymentSchedule3[[#This Row],[INTEREST]]),"")</f>
        <v/>
      </c>
    </row>
    <row r="171" spans="2:11" x14ac:dyDescent="0.25">
      <c r="B171" s="12" t="str">
        <f>IF(LoanIsGood,IF(ROW()-ROW(PaymentSchedule3[[#Headers],[PMT NO]])&gt;ScheduledNumberOfPayments,"",ROW()-ROW(PaymentSchedule3[[#Headers],[PMT NO]])),"")</f>
        <v/>
      </c>
      <c r="C171" s="13" t="str">
        <f>IF(PaymentSchedule3[[#This Row],[PMT NO]]&lt;&gt;"",EOMONTH(LoanStartDate,ROW(PaymentSchedule3[[#This Row],[PMT NO]])-ROW(PaymentSchedule3[[#Headers],[PMT NO]])-2)+DAY(LoanStartDate),"")</f>
        <v/>
      </c>
      <c r="D171" s="14" t="str">
        <f>IF(PaymentSchedule3[[#This Row],[PMT NO]]&lt;&gt;"",IF(ROW()-ROW(PaymentSchedule3[[#Headers],[BEGINNING BALANCE]])=1,LoanAmount,INDEX(PaymentSchedule3[ENDING BALANCE],ROW()-ROW(PaymentSchedule3[[#Headers],[BEGINNING BALANCE]])-1)),"")</f>
        <v/>
      </c>
      <c r="E171" s="14" t="str">
        <f>IF(PaymentSchedule3[[#This Row],[PMT NO]]&lt;&gt;"",ScheduledPayment,"")</f>
        <v/>
      </c>
      <c r="F17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71" s="14" t="str">
        <f>IF(PaymentSchedule3[[#This Row],[PMT NO]]&lt;&gt;"",PaymentSchedule3[[#This Row],[TOTAL PAYMENT]]-PaymentSchedule3[[#This Row],[INTEREST]],"")</f>
        <v/>
      </c>
      <c r="I171" s="14" t="str">
        <f>IF(PaymentSchedule3[[#This Row],[PMT NO]]&lt;&gt;"",PaymentSchedule3[[#This Row],[BEGINNING BALANCE]]*(InterestRate/PaymentsPerYear),"")</f>
        <v/>
      </c>
      <c r="J171" s="14" t="str">
        <f>IF(PaymentSchedule3[[#This Row],[PMT NO]]&lt;&gt;"",IF(PaymentSchedule3[[#This Row],[SCHEDULED PAYMENT]]+PaymentSchedule3[[#This Row],[EXTRA PAYMENT]]&lt;=PaymentSchedule3[[#This Row],[BEGINNING BALANCE]],PaymentSchedule3[[#This Row],[BEGINNING BALANCE]]-PaymentSchedule3[[#This Row],[PRINCIPAL]],0),"")</f>
        <v/>
      </c>
      <c r="K171" s="14" t="str">
        <f>IF(PaymentSchedule3[[#This Row],[PMT NO]]&lt;&gt;"",SUM(INDEX(PaymentSchedule3[INTEREST],1,1):PaymentSchedule3[[#This Row],[INTEREST]]),"")</f>
        <v/>
      </c>
    </row>
    <row r="172" spans="2:11" x14ac:dyDescent="0.25">
      <c r="B172" s="12" t="str">
        <f>IF(LoanIsGood,IF(ROW()-ROW(PaymentSchedule3[[#Headers],[PMT NO]])&gt;ScheduledNumberOfPayments,"",ROW()-ROW(PaymentSchedule3[[#Headers],[PMT NO]])),"")</f>
        <v/>
      </c>
      <c r="C172" s="13" t="str">
        <f>IF(PaymentSchedule3[[#This Row],[PMT NO]]&lt;&gt;"",EOMONTH(LoanStartDate,ROW(PaymentSchedule3[[#This Row],[PMT NO]])-ROW(PaymentSchedule3[[#Headers],[PMT NO]])-2)+DAY(LoanStartDate),"")</f>
        <v/>
      </c>
      <c r="D172" s="14" t="str">
        <f>IF(PaymentSchedule3[[#This Row],[PMT NO]]&lt;&gt;"",IF(ROW()-ROW(PaymentSchedule3[[#Headers],[BEGINNING BALANCE]])=1,LoanAmount,INDEX(PaymentSchedule3[ENDING BALANCE],ROW()-ROW(PaymentSchedule3[[#Headers],[BEGINNING BALANCE]])-1)),"")</f>
        <v/>
      </c>
      <c r="E172" s="14" t="str">
        <f>IF(PaymentSchedule3[[#This Row],[PMT NO]]&lt;&gt;"",ScheduledPayment,"")</f>
        <v/>
      </c>
      <c r="F17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72" s="14" t="str">
        <f>IF(PaymentSchedule3[[#This Row],[PMT NO]]&lt;&gt;"",PaymentSchedule3[[#This Row],[TOTAL PAYMENT]]-PaymentSchedule3[[#This Row],[INTEREST]],"")</f>
        <v/>
      </c>
      <c r="I172" s="14" t="str">
        <f>IF(PaymentSchedule3[[#This Row],[PMT NO]]&lt;&gt;"",PaymentSchedule3[[#This Row],[BEGINNING BALANCE]]*(InterestRate/PaymentsPerYear),"")</f>
        <v/>
      </c>
      <c r="J172" s="14" t="str">
        <f>IF(PaymentSchedule3[[#This Row],[PMT NO]]&lt;&gt;"",IF(PaymentSchedule3[[#This Row],[SCHEDULED PAYMENT]]+PaymentSchedule3[[#This Row],[EXTRA PAYMENT]]&lt;=PaymentSchedule3[[#This Row],[BEGINNING BALANCE]],PaymentSchedule3[[#This Row],[BEGINNING BALANCE]]-PaymentSchedule3[[#This Row],[PRINCIPAL]],0),"")</f>
        <v/>
      </c>
      <c r="K172" s="14" t="str">
        <f>IF(PaymentSchedule3[[#This Row],[PMT NO]]&lt;&gt;"",SUM(INDEX(PaymentSchedule3[INTEREST],1,1):PaymentSchedule3[[#This Row],[INTEREST]]),"")</f>
        <v/>
      </c>
    </row>
    <row r="173" spans="2:11" x14ac:dyDescent="0.25">
      <c r="B173" s="12" t="str">
        <f>IF(LoanIsGood,IF(ROW()-ROW(PaymentSchedule3[[#Headers],[PMT NO]])&gt;ScheduledNumberOfPayments,"",ROW()-ROW(PaymentSchedule3[[#Headers],[PMT NO]])),"")</f>
        <v/>
      </c>
      <c r="C173" s="13" t="str">
        <f>IF(PaymentSchedule3[[#This Row],[PMT NO]]&lt;&gt;"",EOMONTH(LoanStartDate,ROW(PaymentSchedule3[[#This Row],[PMT NO]])-ROW(PaymentSchedule3[[#Headers],[PMT NO]])-2)+DAY(LoanStartDate),"")</f>
        <v/>
      </c>
      <c r="D173" s="14" t="str">
        <f>IF(PaymentSchedule3[[#This Row],[PMT NO]]&lt;&gt;"",IF(ROW()-ROW(PaymentSchedule3[[#Headers],[BEGINNING BALANCE]])=1,LoanAmount,INDEX(PaymentSchedule3[ENDING BALANCE],ROW()-ROW(PaymentSchedule3[[#Headers],[BEGINNING BALANCE]])-1)),"")</f>
        <v/>
      </c>
      <c r="E173" s="14" t="str">
        <f>IF(PaymentSchedule3[[#This Row],[PMT NO]]&lt;&gt;"",ScheduledPayment,"")</f>
        <v/>
      </c>
      <c r="F17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73" s="14" t="str">
        <f>IF(PaymentSchedule3[[#This Row],[PMT NO]]&lt;&gt;"",PaymentSchedule3[[#This Row],[TOTAL PAYMENT]]-PaymentSchedule3[[#This Row],[INTEREST]],"")</f>
        <v/>
      </c>
      <c r="I173" s="14" t="str">
        <f>IF(PaymentSchedule3[[#This Row],[PMT NO]]&lt;&gt;"",PaymentSchedule3[[#This Row],[BEGINNING BALANCE]]*(InterestRate/PaymentsPerYear),"")</f>
        <v/>
      </c>
      <c r="J173" s="14" t="str">
        <f>IF(PaymentSchedule3[[#This Row],[PMT NO]]&lt;&gt;"",IF(PaymentSchedule3[[#This Row],[SCHEDULED PAYMENT]]+PaymentSchedule3[[#This Row],[EXTRA PAYMENT]]&lt;=PaymentSchedule3[[#This Row],[BEGINNING BALANCE]],PaymentSchedule3[[#This Row],[BEGINNING BALANCE]]-PaymentSchedule3[[#This Row],[PRINCIPAL]],0),"")</f>
        <v/>
      </c>
      <c r="K173" s="14" t="str">
        <f>IF(PaymentSchedule3[[#This Row],[PMT NO]]&lt;&gt;"",SUM(INDEX(PaymentSchedule3[INTEREST],1,1):PaymentSchedule3[[#This Row],[INTEREST]]),"")</f>
        <v/>
      </c>
    </row>
    <row r="174" spans="2:11" x14ac:dyDescent="0.25">
      <c r="B174" s="12" t="str">
        <f>IF(LoanIsGood,IF(ROW()-ROW(PaymentSchedule3[[#Headers],[PMT NO]])&gt;ScheduledNumberOfPayments,"",ROW()-ROW(PaymentSchedule3[[#Headers],[PMT NO]])),"")</f>
        <v/>
      </c>
      <c r="C174" s="13" t="str">
        <f>IF(PaymentSchedule3[[#This Row],[PMT NO]]&lt;&gt;"",EOMONTH(LoanStartDate,ROW(PaymentSchedule3[[#This Row],[PMT NO]])-ROW(PaymentSchedule3[[#Headers],[PMT NO]])-2)+DAY(LoanStartDate),"")</f>
        <v/>
      </c>
      <c r="D174" s="14" t="str">
        <f>IF(PaymentSchedule3[[#This Row],[PMT NO]]&lt;&gt;"",IF(ROW()-ROW(PaymentSchedule3[[#Headers],[BEGINNING BALANCE]])=1,LoanAmount,INDEX(PaymentSchedule3[ENDING BALANCE],ROW()-ROW(PaymentSchedule3[[#Headers],[BEGINNING BALANCE]])-1)),"")</f>
        <v/>
      </c>
      <c r="E174" s="14" t="str">
        <f>IF(PaymentSchedule3[[#This Row],[PMT NO]]&lt;&gt;"",ScheduledPayment,"")</f>
        <v/>
      </c>
      <c r="F17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74" s="14" t="str">
        <f>IF(PaymentSchedule3[[#This Row],[PMT NO]]&lt;&gt;"",PaymentSchedule3[[#This Row],[TOTAL PAYMENT]]-PaymentSchedule3[[#This Row],[INTEREST]],"")</f>
        <v/>
      </c>
      <c r="I174" s="14" t="str">
        <f>IF(PaymentSchedule3[[#This Row],[PMT NO]]&lt;&gt;"",PaymentSchedule3[[#This Row],[BEGINNING BALANCE]]*(InterestRate/PaymentsPerYear),"")</f>
        <v/>
      </c>
      <c r="J174" s="14" t="str">
        <f>IF(PaymentSchedule3[[#This Row],[PMT NO]]&lt;&gt;"",IF(PaymentSchedule3[[#This Row],[SCHEDULED PAYMENT]]+PaymentSchedule3[[#This Row],[EXTRA PAYMENT]]&lt;=PaymentSchedule3[[#This Row],[BEGINNING BALANCE]],PaymentSchedule3[[#This Row],[BEGINNING BALANCE]]-PaymentSchedule3[[#This Row],[PRINCIPAL]],0),"")</f>
        <v/>
      </c>
      <c r="K174" s="14" t="str">
        <f>IF(PaymentSchedule3[[#This Row],[PMT NO]]&lt;&gt;"",SUM(INDEX(PaymentSchedule3[INTEREST],1,1):PaymentSchedule3[[#This Row],[INTEREST]]),"")</f>
        <v/>
      </c>
    </row>
    <row r="175" spans="2:11" x14ac:dyDescent="0.25">
      <c r="B175" s="12" t="str">
        <f>IF(LoanIsGood,IF(ROW()-ROW(PaymentSchedule3[[#Headers],[PMT NO]])&gt;ScheduledNumberOfPayments,"",ROW()-ROW(PaymentSchedule3[[#Headers],[PMT NO]])),"")</f>
        <v/>
      </c>
      <c r="C175" s="13" t="str">
        <f>IF(PaymentSchedule3[[#This Row],[PMT NO]]&lt;&gt;"",EOMONTH(LoanStartDate,ROW(PaymentSchedule3[[#This Row],[PMT NO]])-ROW(PaymentSchedule3[[#Headers],[PMT NO]])-2)+DAY(LoanStartDate),"")</f>
        <v/>
      </c>
      <c r="D175" s="14" t="str">
        <f>IF(PaymentSchedule3[[#This Row],[PMT NO]]&lt;&gt;"",IF(ROW()-ROW(PaymentSchedule3[[#Headers],[BEGINNING BALANCE]])=1,LoanAmount,INDEX(PaymentSchedule3[ENDING BALANCE],ROW()-ROW(PaymentSchedule3[[#Headers],[BEGINNING BALANCE]])-1)),"")</f>
        <v/>
      </c>
      <c r="E175" s="14" t="str">
        <f>IF(PaymentSchedule3[[#This Row],[PMT NO]]&lt;&gt;"",ScheduledPayment,"")</f>
        <v/>
      </c>
      <c r="F17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75" s="14" t="str">
        <f>IF(PaymentSchedule3[[#This Row],[PMT NO]]&lt;&gt;"",PaymentSchedule3[[#This Row],[TOTAL PAYMENT]]-PaymentSchedule3[[#This Row],[INTEREST]],"")</f>
        <v/>
      </c>
      <c r="I175" s="14" t="str">
        <f>IF(PaymentSchedule3[[#This Row],[PMT NO]]&lt;&gt;"",PaymentSchedule3[[#This Row],[BEGINNING BALANCE]]*(InterestRate/PaymentsPerYear),"")</f>
        <v/>
      </c>
      <c r="J175" s="14" t="str">
        <f>IF(PaymentSchedule3[[#This Row],[PMT NO]]&lt;&gt;"",IF(PaymentSchedule3[[#This Row],[SCHEDULED PAYMENT]]+PaymentSchedule3[[#This Row],[EXTRA PAYMENT]]&lt;=PaymentSchedule3[[#This Row],[BEGINNING BALANCE]],PaymentSchedule3[[#This Row],[BEGINNING BALANCE]]-PaymentSchedule3[[#This Row],[PRINCIPAL]],0),"")</f>
        <v/>
      </c>
      <c r="K175" s="14" t="str">
        <f>IF(PaymentSchedule3[[#This Row],[PMT NO]]&lt;&gt;"",SUM(INDEX(PaymentSchedule3[INTEREST],1,1):PaymentSchedule3[[#This Row],[INTEREST]]),"")</f>
        <v/>
      </c>
    </row>
    <row r="176" spans="2:11" x14ac:dyDescent="0.25">
      <c r="B176" s="12" t="str">
        <f>IF(LoanIsGood,IF(ROW()-ROW(PaymentSchedule3[[#Headers],[PMT NO]])&gt;ScheduledNumberOfPayments,"",ROW()-ROW(PaymentSchedule3[[#Headers],[PMT NO]])),"")</f>
        <v/>
      </c>
      <c r="C176" s="13" t="str">
        <f>IF(PaymentSchedule3[[#This Row],[PMT NO]]&lt;&gt;"",EOMONTH(LoanStartDate,ROW(PaymentSchedule3[[#This Row],[PMT NO]])-ROW(PaymentSchedule3[[#Headers],[PMT NO]])-2)+DAY(LoanStartDate),"")</f>
        <v/>
      </c>
      <c r="D176" s="14" t="str">
        <f>IF(PaymentSchedule3[[#This Row],[PMT NO]]&lt;&gt;"",IF(ROW()-ROW(PaymentSchedule3[[#Headers],[BEGINNING BALANCE]])=1,LoanAmount,INDEX(PaymentSchedule3[ENDING BALANCE],ROW()-ROW(PaymentSchedule3[[#Headers],[BEGINNING BALANCE]])-1)),"")</f>
        <v/>
      </c>
      <c r="E176" s="14" t="str">
        <f>IF(PaymentSchedule3[[#This Row],[PMT NO]]&lt;&gt;"",ScheduledPayment,"")</f>
        <v/>
      </c>
      <c r="F17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76" s="14" t="str">
        <f>IF(PaymentSchedule3[[#This Row],[PMT NO]]&lt;&gt;"",PaymentSchedule3[[#This Row],[TOTAL PAYMENT]]-PaymentSchedule3[[#This Row],[INTEREST]],"")</f>
        <v/>
      </c>
      <c r="I176" s="14" t="str">
        <f>IF(PaymentSchedule3[[#This Row],[PMT NO]]&lt;&gt;"",PaymentSchedule3[[#This Row],[BEGINNING BALANCE]]*(InterestRate/PaymentsPerYear),"")</f>
        <v/>
      </c>
      <c r="J176" s="14" t="str">
        <f>IF(PaymentSchedule3[[#This Row],[PMT NO]]&lt;&gt;"",IF(PaymentSchedule3[[#This Row],[SCHEDULED PAYMENT]]+PaymentSchedule3[[#This Row],[EXTRA PAYMENT]]&lt;=PaymentSchedule3[[#This Row],[BEGINNING BALANCE]],PaymentSchedule3[[#This Row],[BEGINNING BALANCE]]-PaymentSchedule3[[#This Row],[PRINCIPAL]],0),"")</f>
        <v/>
      </c>
      <c r="K176" s="14" t="str">
        <f>IF(PaymentSchedule3[[#This Row],[PMT NO]]&lt;&gt;"",SUM(INDEX(PaymentSchedule3[INTEREST],1,1):PaymentSchedule3[[#This Row],[INTEREST]]),"")</f>
        <v/>
      </c>
    </row>
    <row r="177" spans="2:11" x14ac:dyDescent="0.25">
      <c r="B177" s="12" t="str">
        <f>IF(LoanIsGood,IF(ROW()-ROW(PaymentSchedule3[[#Headers],[PMT NO]])&gt;ScheduledNumberOfPayments,"",ROW()-ROW(PaymentSchedule3[[#Headers],[PMT NO]])),"")</f>
        <v/>
      </c>
      <c r="C177" s="13" t="str">
        <f>IF(PaymentSchedule3[[#This Row],[PMT NO]]&lt;&gt;"",EOMONTH(LoanStartDate,ROW(PaymentSchedule3[[#This Row],[PMT NO]])-ROW(PaymentSchedule3[[#Headers],[PMT NO]])-2)+DAY(LoanStartDate),"")</f>
        <v/>
      </c>
      <c r="D177" s="14" t="str">
        <f>IF(PaymentSchedule3[[#This Row],[PMT NO]]&lt;&gt;"",IF(ROW()-ROW(PaymentSchedule3[[#Headers],[BEGINNING BALANCE]])=1,LoanAmount,INDEX(PaymentSchedule3[ENDING BALANCE],ROW()-ROW(PaymentSchedule3[[#Headers],[BEGINNING BALANCE]])-1)),"")</f>
        <v/>
      </c>
      <c r="E177" s="14" t="str">
        <f>IF(PaymentSchedule3[[#This Row],[PMT NO]]&lt;&gt;"",ScheduledPayment,"")</f>
        <v/>
      </c>
      <c r="F17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77" s="14" t="str">
        <f>IF(PaymentSchedule3[[#This Row],[PMT NO]]&lt;&gt;"",PaymentSchedule3[[#This Row],[TOTAL PAYMENT]]-PaymentSchedule3[[#This Row],[INTEREST]],"")</f>
        <v/>
      </c>
      <c r="I177" s="14" t="str">
        <f>IF(PaymentSchedule3[[#This Row],[PMT NO]]&lt;&gt;"",PaymentSchedule3[[#This Row],[BEGINNING BALANCE]]*(InterestRate/PaymentsPerYear),"")</f>
        <v/>
      </c>
      <c r="J177" s="14" t="str">
        <f>IF(PaymentSchedule3[[#This Row],[PMT NO]]&lt;&gt;"",IF(PaymentSchedule3[[#This Row],[SCHEDULED PAYMENT]]+PaymentSchedule3[[#This Row],[EXTRA PAYMENT]]&lt;=PaymentSchedule3[[#This Row],[BEGINNING BALANCE]],PaymentSchedule3[[#This Row],[BEGINNING BALANCE]]-PaymentSchedule3[[#This Row],[PRINCIPAL]],0),"")</f>
        <v/>
      </c>
      <c r="K177" s="14" t="str">
        <f>IF(PaymentSchedule3[[#This Row],[PMT NO]]&lt;&gt;"",SUM(INDEX(PaymentSchedule3[INTEREST],1,1):PaymentSchedule3[[#This Row],[INTEREST]]),"")</f>
        <v/>
      </c>
    </row>
    <row r="178" spans="2:11" x14ac:dyDescent="0.25">
      <c r="B178" s="12" t="str">
        <f>IF(LoanIsGood,IF(ROW()-ROW(PaymentSchedule3[[#Headers],[PMT NO]])&gt;ScheduledNumberOfPayments,"",ROW()-ROW(PaymentSchedule3[[#Headers],[PMT NO]])),"")</f>
        <v/>
      </c>
      <c r="C178" s="13" t="str">
        <f>IF(PaymentSchedule3[[#This Row],[PMT NO]]&lt;&gt;"",EOMONTH(LoanStartDate,ROW(PaymentSchedule3[[#This Row],[PMT NO]])-ROW(PaymentSchedule3[[#Headers],[PMT NO]])-2)+DAY(LoanStartDate),"")</f>
        <v/>
      </c>
      <c r="D178" s="14" t="str">
        <f>IF(PaymentSchedule3[[#This Row],[PMT NO]]&lt;&gt;"",IF(ROW()-ROW(PaymentSchedule3[[#Headers],[BEGINNING BALANCE]])=1,LoanAmount,INDEX(PaymentSchedule3[ENDING BALANCE],ROW()-ROW(PaymentSchedule3[[#Headers],[BEGINNING BALANCE]])-1)),"")</f>
        <v/>
      </c>
      <c r="E178" s="14" t="str">
        <f>IF(PaymentSchedule3[[#This Row],[PMT NO]]&lt;&gt;"",ScheduledPayment,"")</f>
        <v/>
      </c>
      <c r="F17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78" s="14" t="str">
        <f>IF(PaymentSchedule3[[#This Row],[PMT NO]]&lt;&gt;"",PaymentSchedule3[[#This Row],[TOTAL PAYMENT]]-PaymentSchedule3[[#This Row],[INTEREST]],"")</f>
        <v/>
      </c>
      <c r="I178" s="14" t="str">
        <f>IF(PaymentSchedule3[[#This Row],[PMT NO]]&lt;&gt;"",PaymentSchedule3[[#This Row],[BEGINNING BALANCE]]*(InterestRate/PaymentsPerYear),"")</f>
        <v/>
      </c>
      <c r="J178" s="14" t="str">
        <f>IF(PaymentSchedule3[[#This Row],[PMT NO]]&lt;&gt;"",IF(PaymentSchedule3[[#This Row],[SCHEDULED PAYMENT]]+PaymentSchedule3[[#This Row],[EXTRA PAYMENT]]&lt;=PaymentSchedule3[[#This Row],[BEGINNING BALANCE]],PaymentSchedule3[[#This Row],[BEGINNING BALANCE]]-PaymentSchedule3[[#This Row],[PRINCIPAL]],0),"")</f>
        <v/>
      </c>
      <c r="K178" s="14" t="str">
        <f>IF(PaymentSchedule3[[#This Row],[PMT NO]]&lt;&gt;"",SUM(INDEX(PaymentSchedule3[INTEREST],1,1):PaymentSchedule3[[#This Row],[INTEREST]]),"")</f>
        <v/>
      </c>
    </row>
    <row r="179" spans="2:11" x14ac:dyDescent="0.25">
      <c r="B179" s="12" t="str">
        <f>IF(LoanIsGood,IF(ROW()-ROW(PaymentSchedule3[[#Headers],[PMT NO]])&gt;ScheduledNumberOfPayments,"",ROW()-ROW(PaymentSchedule3[[#Headers],[PMT NO]])),"")</f>
        <v/>
      </c>
      <c r="C179" s="13" t="str">
        <f>IF(PaymentSchedule3[[#This Row],[PMT NO]]&lt;&gt;"",EOMONTH(LoanStartDate,ROW(PaymentSchedule3[[#This Row],[PMT NO]])-ROW(PaymentSchedule3[[#Headers],[PMT NO]])-2)+DAY(LoanStartDate),"")</f>
        <v/>
      </c>
      <c r="D179" s="14" t="str">
        <f>IF(PaymentSchedule3[[#This Row],[PMT NO]]&lt;&gt;"",IF(ROW()-ROW(PaymentSchedule3[[#Headers],[BEGINNING BALANCE]])=1,LoanAmount,INDEX(PaymentSchedule3[ENDING BALANCE],ROW()-ROW(PaymentSchedule3[[#Headers],[BEGINNING BALANCE]])-1)),"")</f>
        <v/>
      </c>
      <c r="E179" s="14" t="str">
        <f>IF(PaymentSchedule3[[#This Row],[PMT NO]]&lt;&gt;"",ScheduledPayment,"")</f>
        <v/>
      </c>
      <c r="F17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79" s="14" t="str">
        <f>IF(PaymentSchedule3[[#This Row],[PMT NO]]&lt;&gt;"",PaymentSchedule3[[#This Row],[TOTAL PAYMENT]]-PaymentSchedule3[[#This Row],[INTEREST]],"")</f>
        <v/>
      </c>
      <c r="I179" s="14" t="str">
        <f>IF(PaymentSchedule3[[#This Row],[PMT NO]]&lt;&gt;"",PaymentSchedule3[[#This Row],[BEGINNING BALANCE]]*(InterestRate/PaymentsPerYear),"")</f>
        <v/>
      </c>
      <c r="J179" s="14" t="str">
        <f>IF(PaymentSchedule3[[#This Row],[PMT NO]]&lt;&gt;"",IF(PaymentSchedule3[[#This Row],[SCHEDULED PAYMENT]]+PaymentSchedule3[[#This Row],[EXTRA PAYMENT]]&lt;=PaymentSchedule3[[#This Row],[BEGINNING BALANCE]],PaymentSchedule3[[#This Row],[BEGINNING BALANCE]]-PaymentSchedule3[[#This Row],[PRINCIPAL]],0),"")</f>
        <v/>
      </c>
      <c r="K179" s="14" t="str">
        <f>IF(PaymentSchedule3[[#This Row],[PMT NO]]&lt;&gt;"",SUM(INDEX(PaymentSchedule3[INTEREST],1,1):PaymentSchedule3[[#This Row],[INTEREST]]),"")</f>
        <v/>
      </c>
    </row>
    <row r="180" spans="2:11" x14ac:dyDescent="0.25">
      <c r="B180" s="12" t="str">
        <f>IF(LoanIsGood,IF(ROW()-ROW(PaymentSchedule3[[#Headers],[PMT NO]])&gt;ScheduledNumberOfPayments,"",ROW()-ROW(PaymentSchedule3[[#Headers],[PMT NO]])),"")</f>
        <v/>
      </c>
      <c r="C180" s="13" t="str">
        <f>IF(PaymentSchedule3[[#This Row],[PMT NO]]&lt;&gt;"",EOMONTH(LoanStartDate,ROW(PaymentSchedule3[[#This Row],[PMT NO]])-ROW(PaymentSchedule3[[#Headers],[PMT NO]])-2)+DAY(LoanStartDate),"")</f>
        <v/>
      </c>
      <c r="D180" s="14" t="str">
        <f>IF(PaymentSchedule3[[#This Row],[PMT NO]]&lt;&gt;"",IF(ROW()-ROW(PaymentSchedule3[[#Headers],[BEGINNING BALANCE]])=1,LoanAmount,INDEX(PaymentSchedule3[ENDING BALANCE],ROW()-ROW(PaymentSchedule3[[#Headers],[BEGINNING BALANCE]])-1)),"")</f>
        <v/>
      </c>
      <c r="E180" s="14" t="str">
        <f>IF(PaymentSchedule3[[#This Row],[PMT NO]]&lt;&gt;"",ScheduledPayment,"")</f>
        <v/>
      </c>
      <c r="F18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80" s="14" t="str">
        <f>IF(PaymentSchedule3[[#This Row],[PMT NO]]&lt;&gt;"",PaymentSchedule3[[#This Row],[TOTAL PAYMENT]]-PaymentSchedule3[[#This Row],[INTEREST]],"")</f>
        <v/>
      </c>
      <c r="I180" s="14" t="str">
        <f>IF(PaymentSchedule3[[#This Row],[PMT NO]]&lt;&gt;"",PaymentSchedule3[[#This Row],[BEGINNING BALANCE]]*(InterestRate/PaymentsPerYear),"")</f>
        <v/>
      </c>
      <c r="J180" s="14" t="str">
        <f>IF(PaymentSchedule3[[#This Row],[PMT NO]]&lt;&gt;"",IF(PaymentSchedule3[[#This Row],[SCHEDULED PAYMENT]]+PaymentSchedule3[[#This Row],[EXTRA PAYMENT]]&lt;=PaymentSchedule3[[#This Row],[BEGINNING BALANCE]],PaymentSchedule3[[#This Row],[BEGINNING BALANCE]]-PaymentSchedule3[[#This Row],[PRINCIPAL]],0),"")</f>
        <v/>
      </c>
      <c r="K180" s="14" t="str">
        <f>IF(PaymentSchedule3[[#This Row],[PMT NO]]&lt;&gt;"",SUM(INDEX(PaymentSchedule3[INTEREST],1,1):PaymentSchedule3[[#This Row],[INTEREST]]),"")</f>
        <v/>
      </c>
    </row>
    <row r="181" spans="2:11" x14ac:dyDescent="0.25">
      <c r="B181" s="12" t="str">
        <f>IF(LoanIsGood,IF(ROW()-ROW(PaymentSchedule3[[#Headers],[PMT NO]])&gt;ScheduledNumberOfPayments,"",ROW()-ROW(PaymentSchedule3[[#Headers],[PMT NO]])),"")</f>
        <v/>
      </c>
      <c r="C181" s="13" t="str">
        <f>IF(PaymentSchedule3[[#This Row],[PMT NO]]&lt;&gt;"",EOMONTH(LoanStartDate,ROW(PaymentSchedule3[[#This Row],[PMT NO]])-ROW(PaymentSchedule3[[#Headers],[PMT NO]])-2)+DAY(LoanStartDate),"")</f>
        <v/>
      </c>
      <c r="D181" s="14" t="str">
        <f>IF(PaymentSchedule3[[#This Row],[PMT NO]]&lt;&gt;"",IF(ROW()-ROW(PaymentSchedule3[[#Headers],[BEGINNING BALANCE]])=1,LoanAmount,INDEX(PaymentSchedule3[ENDING BALANCE],ROW()-ROW(PaymentSchedule3[[#Headers],[BEGINNING BALANCE]])-1)),"")</f>
        <v/>
      </c>
      <c r="E181" s="14" t="str">
        <f>IF(PaymentSchedule3[[#This Row],[PMT NO]]&lt;&gt;"",ScheduledPayment,"")</f>
        <v/>
      </c>
      <c r="F18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81" s="14" t="str">
        <f>IF(PaymentSchedule3[[#This Row],[PMT NO]]&lt;&gt;"",PaymentSchedule3[[#This Row],[TOTAL PAYMENT]]-PaymentSchedule3[[#This Row],[INTEREST]],"")</f>
        <v/>
      </c>
      <c r="I181" s="14" t="str">
        <f>IF(PaymentSchedule3[[#This Row],[PMT NO]]&lt;&gt;"",PaymentSchedule3[[#This Row],[BEGINNING BALANCE]]*(InterestRate/PaymentsPerYear),"")</f>
        <v/>
      </c>
      <c r="J181" s="14" t="str">
        <f>IF(PaymentSchedule3[[#This Row],[PMT NO]]&lt;&gt;"",IF(PaymentSchedule3[[#This Row],[SCHEDULED PAYMENT]]+PaymentSchedule3[[#This Row],[EXTRA PAYMENT]]&lt;=PaymentSchedule3[[#This Row],[BEGINNING BALANCE]],PaymentSchedule3[[#This Row],[BEGINNING BALANCE]]-PaymentSchedule3[[#This Row],[PRINCIPAL]],0),"")</f>
        <v/>
      </c>
      <c r="K181" s="14" t="str">
        <f>IF(PaymentSchedule3[[#This Row],[PMT NO]]&lt;&gt;"",SUM(INDEX(PaymentSchedule3[INTEREST],1,1):PaymentSchedule3[[#This Row],[INTEREST]]),"")</f>
        <v/>
      </c>
    </row>
    <row r="182" spans="2:11" x14ac:dyDescent="0.25">
      <c r="B182" s="12" t="str">
        <f>IF(LoanIsGood,IF(ROW()-ROW(PaymentSchedule3[[#Headers],[PMT NO]])&gt;ScheduledNumberOfPayments,"",ROW()-ROW(PaymentSchedule3[[#Headers],[PMT NO]])),"")</f>
        <v/>
      </c>
      <c r="C182" s="13" t="str">
        <f>IF(PaymentSchedule3[[#This Row],[PMT NO]]&lt;&gt;"",EOMONTH(LoanStartDate,ROW(PaymentSchedule3[[#This Row],[PMT NO]])-ROW(PaymentSchedule3[[#Headers],[PMT NO]])-2)+DAY(LoanStartDate),"")</f>
        <v/>
      </c>
      <c r="D182" s="14" t="str">
        <f>IF(PaymentSchedule3[[#This Row],[PMT NO]]&lt;&gt;"",IF(ROW()-ROW(PaymentSchedule3[[#Headers],[BEGINNING BALANCE]])=1,LoanAmount,INDEX(PaymentSchedule3[ENDING BALANCE],ROW()-ROW(PaymentSchedule3[[#Headers],[BEGINNING BALANCE]])-1)),"")</f>
        <v/>
      </c>
      <c r="E182" s="14" t="str">
        <f>IF(PaymentSchedule3[[#This Row],[PMT NO]]&lt;&gt;"",ScheduledPayment,"")</f>
        <v/>
      </c>
      <c r="F18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82" s="14" t="str">
        <f>IF(PaymentSchedule3[[#This Row],[PMT NO]]&lt;&gt;"",PaymentSchedule3[[#This Row],[TOTAL PAYMENT]]-PaymentSchedule3[[#This Row],[INTEREST]],"")</f>
        <v/>
      </c>
      <c r="I182" s="14" t="str">
        <f>IF(PaymentSchedule3[[#This Row],[PMT NO]]&lt;&gt;"",PaymentSchedule3[[#This Row],[BEGINNING BALANCE]]*(InterestRate/PaymentsPerYear),"")</f>
        <v/>
      </c>
      <c r="J182" s="14" t="str">
        <f>IF(PaymentSchedule3[[#This Row],[PMT NO]]&lt;&gt;"",IF(PaymentSchedule3[[#This Row],[SCHEDULED PAYMENT]]+PaymentSchedule3[[#This Row],[EXTRA PAYMENT]]&lt;=PaymentSchedule3[[#This Row],[BEGINNING BALANCE]],PaymentSchedule3[[#This Row],[BEGINNING BALANCE]]-PaymentSchedule3[[#This Row],[PRINCIPAL]],0),"")</f>
        <v/>
      </c>
      <c r="K182" s="14" t="str">
        <f>IF(PaymentSchedule3[[#This Row],[PMT NO]]&lt;&gt;"",SUM(INDEX(PaymentSchedule3[INTEREST],1,1):PaymentSchedule3[[#This Row],[INTEREST]]),"")</f>
        <v/>
      </c>
    </row>
    <row r="183" spans="2:11" x14ac:dyDescent="0.25">
      <c r="B183" s="12" t="str">
        <f>IF(LoanIsGood,IF(ROW()-ROW(PaymentSchedule3[[#Headers],[PMT NO]])&gt;ScheduledNumberOfPayments,"",ROW()-ROW(PaymentSchedule3[[#Headers],[PMT NO]])),"")</f>
        <v/>
      </c>
      <c r="C183" s="13" t="str">
        <f>IF(PaymentSchedule3[[#This Row],[PMT NO]]&lt;&gt;"",EOMONTH(LoanStartDate,ROW(PaymentSchedule3[[#This Row],[PMT NO]])-ROW(PaymentSchedule3[[#Headers],[PMT NO]])-2)+DAY(LoanStartDate),"")</f>
        <v/>
      </c>
      <c r="D183" s="14" t="str">
        <f>IF(PaymentSchedule3[[#This Row],[PMT NO]]&lt;&gt;"",IF(ROW()-ROW(PaymentSchedule3[[#Headers],[BEGINNING BALANCE]])=1,LoanAmount,INDEX(PaymentSchedule3[ENDING BALANCE],ROW()-ROW(PaymentSchedule3[[#Headers],[BEGINNING BALANCE]])-1)),"")</f>
        <v/>
      </c>
      <c r="E183" s="14" t="str">
        <f>IF(PaymentSchedule3[[#This Row],[PMT NO]]&lt;&gt;"",ScheduledPayment,"")</f>
        <v/>
      </c>
      <c r="F18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83" s="14" t="str">
        <f>IF(PaymentSchedule3[[#This Row],[PMT NO]]&lt;&gt;"",PaymentSchedule3[[#This Row],[TOTAL PAYMENT]]-PaymentSchedule3[[#This Row],[INTEREST]],"")</f>
        <v/>
      </c>
      <c r="I183" s="14" t="str">
        <f>IF(PaymentSchedule3[[#This Row],[PMT NO]]&lt;&gt;"",PaymentSchedule3[[#This Row],[BEGINNING BALANCE]]*(InterestRate/PaymentsPerYear),"")</f>
        <v/>
      </c>
      <c r="J183" s="14" t="str">
        <f>IF(PaymentSchedule3[[#This Row],[PMT NO]]&lt;&gt;"",IF(PaymentSchedule3[[#This Row],[SCHEDULED PAYMENT]]+PaymentSchedule3[[#This Row],[EXTRA PAYMENT]]&lt;=PaymentSchedule3[[#This Row],[BEGINNING BALANCE]],PaymentSchedule3[[#This Row],[BEGINNING BALANCE]]-PaymentSchedule3[[#This Row],[PRINCIPAL]],0),"")</f>
        <v/>
      </c>
      <c r="K183" s="14" t="str">
        <f>IF(PaymentSchedule3[[#This Row],[PMT NO]]&lt;&gt;"",SUM(INDEX(PaymentSchedule3[INTEREST],1,1):PaymentSchedule3[[#This Row],[INTEREST]]),"")</f>
        <v/>
      </c>
    </row>
    <row r="184" spans="2:11" x14ac:dyDescent="0.25">
      <c r="B184" s="12" t="str">
        <f>IF(LoanIsGood,IF(ROW()-ROW(PaymentSchedule3[[#Headers],[PMT NO]])&gt;ScheduledNumberOfPayments,"",ROW()-ROW(PaymentSchedule3[[#Headers],[PMT NO]])),"")</f>
        <v/>
      </c>
      <c r="C184" s="13" t="str">
        <f>IF(PaymentSchedule3[[#This Row],[PMT NO]]&lt;&gt;"",EOMONTH(LoanStartDate,ROW(PaymentSchedule3[[#This Row],[PMT NO]])-ROW(PaymentSchedule3[[#Headers],[PMT NO]])-2)+DAY(LoanStartDate),"")</f>
        <v/>
      </c>
      <c r="D184" s="14" t="str">
        <f>IF(PaymentSchedule3[[#This Row],[PMT NO]]&lt;&gt;"",IF(ROW()-ROW(PaymentSchedule3[[#Headers],[BEGINNING BALANCE]])=1,LoanAmount,INDEX(PaymentSchedule3[ENDING BALANCE],ROW()-ROW(PaymentSchedule3[[#Headers],[BEGINNING BALANCE]])-1)),"")</f>
        <v/>
      </c>
      <c r="E184" s="14" t="str">
        <f>IF(PaymentSchedule3[[#This Row],[PMT NO]]&lt;&gt;"",ScheduledPayment,"")</f>
        <v/>
      </c>
      <c r="F18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84" s="14" t="str">
        <f>IF(PaymentSchedule3[[#This Row],[PMT NO]]&lt;&gt;"",PaymentSchedule3[[#This Row],[TOTAL PAYMENT]]-PaymentSchedule3[[#This Row],[INTEREST]],"")</f>
        <v/>
      </c>
      <c r="I184" s="14" t="str">
        <f>IF(PaymentSchedule3[[#This Row],[PMT NO]]&lt;&gt;"",PaymentSchedule3[[#This Row],[BEGINNING BALANCE]]*(InterestRate/PaymentsPerYear),"")</f>
        <v/>
      </c>
      <c r="J184" s="14" t="str">
        <f>IF(PaymentSchedule3[[#This Row],[PMT NO]]&lt;&gt;"",IF(PaymentSchedule3[[#This Row],[SCHEDULED PAYMENT]]+PaymentSchedule3[[#This Row],[EXTRA PAYMENT]]&lt;=PaymentSchedule3[[#This Row],[BEGINNING BALANCE]],PaymentSchedule3[[#This Row],[BEGINNING BALANCE]]-PaymentSchedule3[[#This Row],[PRINCIPAL]],0),"")</f>
        <v/>
      </c>
      <c r="K184" s="14" t="str">
        <f>IF(PaymentSchedule3[[#This Row],[PMT NO]]&lt;&gt;"",SUM(INDEX(PaymentSchedule3[INTEREST],1,1):PaymentSchedule3[[#This Row],[INTEREST]]),"")</f>
        <v/>
      </c>
    </row>
    <row r="185" spans="2:11" x14ac:dyDescent="0.25">
      <c r="B185" s="12" t="str">
        <f>IF(LoanIsGood,IF(ROW()-ROW(PaymentSchedule3[[#Headers],[PMT NO]])&gt;ScheduledNumberOfPayments,"",ROW()-ROW(PaymentSchedule3[[#Headers],[PMT NO]])),"")</f>
        <v/>
      </c>
      <c r="C185" s="13" t="str">
        <f>IF(PaymentSchedule3[[#This Row],[PMT NO]]&lt;&gt;"",EOMONTH(LoanStartDate,ROW(PaymentSchedule3[[#This Row],[PMT NO]])-ROW(PaymentSchedule3[[#Headers],[PMT NO]])-2)+DAY(LoanStartDate),"")</f>
        <v/>
      </c>
      <c r="D185" s="14" t="str">
        <f>IF(PaymentSchedule3[[#This Row],[PMT NO]]&lt;&gt;"",IF(ROW()-ROW(PaymentSchedule3[[#Headers],[BEGINNING BALANCE]])=1,LoanAmount,INDEX(PaymentSchedule3[ENDING BALANCE],ROW()-ROW(PaymentSchedule3[[#Headers],[BEGINNING BALANCE]])-1)),"")</f>
        <v/>
      </c>
      <c r="E185" s="14" t="str">
        <f>IF(PaymentSchedule3[[#This Row],[PMT NO]]&lt;&gt;"",ScheduledPayment,"")</f>
        <v/>
      </c>
      <c r="F18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85" s="14" t="str">
        <f>IF(PaymentSchedule3[[#This Row],[PMT NO]]&lt;&gt;"",PaymentSchedule3[[#This Row],[TOTAL PAYMENT]]-PaymentSchedule3[[#This Row],[INTEREST]],"")</f>
        <v/>
      </c>
      <c r="I185" s="14" t="str">
        <f>IF(PaymentSchedule3[[#This Row],[PMT NO]]&lt;&gt;"",PaymentSchedule3[[#This Row],[BEGINNING BALANCE]]*(InterestRate/PaymentsPerYear),"")</f>
        <v/>
      </c>
      <c r="J185" s="14" t="str">
        <f>IF(PaymentSchedule3[[#This Row],[PMT NO]]&lt;&gt;"",IF(PaymentSchedule3[[#This Row],[SCHEDULED PAYMENT]]+PaymentSchedule3[[#This Row],[EXTRA PAYMENT]]&lt;=PaymentSchedule3[[#This Row],[BEGINNING BALANCE]],PaymentSchedule3[[#This Row],[BEGINNING BALANCE]]-PaymentSchedule3[[#This Row],[PRINCIPAL]],0),"")</f>
        <v/>
      </c>
      <c r="K185" s="14" t="str">
        <f>IF(PaymentSchedule3[[#This Row],[PMT NO]]&lt;&gt;"",SUM(INDEX(PaymentSchedule3[INTEREST],1,1):PaymentSchedule3[[#This Row],[INTEREST]]),"")</f>
        <v/>
      </c>
    </row>
    <row r="186" spans="2:11" x14ac:dyDescent="0.25">
      <c r="B186" s="12" t="str">
        <f>IF(LoanIsGood,IF(ROW()-ROW(PaymentSchedule3[[#Headers],[PMT NO]])&gt;ScheduledNumberOfPayments,"",ROW()-ROW(PaymentSchedule3[[#Headers],[PMT NO]])),"")</f>
        <v/>
      </c>
      <c r="C186" s="13" t="str">
        <f>IF(PaymentSchedule3[[#This Row],[PMT NO]]&lt;&gt;"",EOMONTH(LoanStartDate,ROW(PaymentSchedule3[[#This Row],[PMT NO]])-ROW(PaymentSchedule3[[#Headers],[PMT NO]])-2)+DAY(LoanStartDate),"")</f>
        <v/>
      </c>
      <c r="D186" s="14" t="str">
        <f>IF(PaymentSchedule3[[#This Row],[PMT NO]]&lt;&gt;"",IF(ROW()-ROW(PaymentSchedule3[[#Headers],[BEGINNING BALANCE]])=1,LoanAmount,INDEX(PaymentSchedule3[ENDING BALANCE],ROW()-ROW(PaymentSchedule3[[#Headers],[BEGINNING BALANCE]])-1)),"")</f>
        <v/>
      </c>
      <c r="E186" s="14" t="str">
        <f>IF(PaymentSchedule3[[#This Row],[PMT NO]]&lt;&gt;"",ScheduledPayment,"")</f>
        <v/>
      </c>
      <c r="F18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86" s="14" t="str">
        <f>IF(PaymentSchedule3[[#This Row],[PMT NO]]&lt;&gt;"",PaymentSchedule3[[#This Row],[TOTAL PAYMENT]]-PaymentSchedule3[[#This Row],[INTEREST]],"")</f>
        <v/>
      </c>
      <c r="I186" s="14" t="str">
        <f>IF(PaymentSchedule3[[#This Row],[PMT NO]]&lt;&gt;"",PaymentSchedule3[[#This Row],[BEGINNING BALANCE]]*(InterestRate/PaymentsPerYear),"")</f>
        <v/>
      </c>
      <c r="J186" s="14" t="str">
        <f>IF(PaymentSchedule3[[#This Row],[PMT NO]]&lt;&gt;"",IF(PaymentSchedule3[[#This Row],[SCHEDULED PAYMENT]]+PaymentSchedule3[[#This Row],[EXTRA PAYMENT]]&lt;=PaymentSchedule3[[#This Row],[BEGINNING BALANCE]],PaymentSchedule3[[#This Row],[BEGINNING BALANCE]]-PaymentSchedule3[[#This Row],[PRINCIPAL]],0),"")</f>
        <v/>
      </c>
      <c r="K186" s="14" t="str">
        <f>IF(PaymentSchedule3[[#This Row],[PMT NO]]&lt;&gt;"",SUM(INDEX(PaymentSchedule3[INTEREST],1,1):PaymentSchedule3[[#This Row],[INTEREST]]),"")</f>
        <v/>
      </c>
    </row>
    <row r="187" spans="2:11" x14ac:dyDescent="0.25">
      <c r="B187" s="12" t="str">
        <f>IF(LoanIsGood,IF(ROW()-ROW(PaymentSchedule3[[#Headers],[PMT NO]])&gt;ScheduledNumberOfPayments,"",ROW()-ROW(PaymentSchedule3[[#Headers],[PMT NO]])),"")</f>
        <v/>
      </c>
      <c r="C187" s="13" t="str">
        <f>IF(PaymentSchedule3[[#This Row],[PMT NO]]&lt;&gt;"",EOMONTH(LoanStartDate,ROW(PaymentSchedule3[[#This Row],[PMT NO]])-ROW(PaymentSchedule3[[#Headers],[PMT NO]])-2)+DAY(LoanStartDate),"")</f>
        <v/>
      </c>
      <c r="D187" s="14" t="str">
        <f>IF(PaymentSchedule3[[#This Row],[PMT NO]]&lt;&gt;"",IF(ROW()-ROW(PaymentSchedule3[[#Headers],[BEGINNING BALANCE]])=1,LoanAmount,INDEX(PaymentSchedule3[ENDING BALANCE],ROW()-ROW(PaymentSchedule3[[#Headers],[BEGINNING BALANCE]])-1)),"")</f>
        <v/>
      </c>
      <c r="E187" s="14" t="str">
        <f>IF(PaymentSchedule3[[#This Row],[PMT NO]]&lt;&gt;"",ScheduledPayment,"")</f>
        <v/>
      </c>
      <c r="F18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87" s="14" t="str">
        <f>IF(PaymentSchedule3[[#This Row],[PMT NO]]&lt;&gt;"",PaymentSchedule3[[#This Row],[TOTAL PAYMENT]]-PaymentSchedule3[[#This Row],[INTEREST]],"")</f>
        <v/>
      </c>
      <c r="I187" s="14" t="str">
        <f>IF(PaymentSchedule3[[#This Row],[PMT NO]]&lt;&gt;"",PaymentSchedule3[[#This Row],[BEGINNING BALANCE]]*(InterestRate/PaymentsPerYear),"")</f>
        <v/>
      </c>
      <c r="J187" s="14" t="str">
        <f>IF(PaymentSchedule3[[#This Row],[PMT NO]]&lt;&gt;"",IF(PaymentSchedule3[[#This Row],[SCHEDULED PAYMENT]]+PaymentSchedule3[[#This Row],[EXTRA PAYMENT]]&lt;=PaymentSchedule3[[#This Row],[BEGINNING BALANCE]],PaymentSchedule3[[#This Row],[BEGINNING BALANCE]]-PaymentSchedule3[[#This Row],[PRINCIPAL]],0),"")</f>
        <v/>
      </c>
      <c r="K187" s="14" t="str">
        <f>IF(PaymentSchedule3[[#This Row],[PMT NO]]&lt;&gt;"",SUM(INDEX(PaymentSchedule3[INTEREST],1,1):PaymentSchedule3[[#This Row],[INTEREST]]),"")</f>
        <v/>
      </c>
    </row>
    <row r="188" spans="2:11" x14ac:dyDescent="0.25">
      <c r="B188" s="12" t="str">
        <f>IF(LoanIsGood,IF(ROW()-ROW(PaymentSchedule3[[#Headers],[PMT NO]])&gt;ScheduledNumberOfPayments,"",ROW()-ROW(PaymentSchedule3[[#Headers],[PMT NO]])),"")</f>
        <v/>
      </c>
      <c r="C188" s="13" t="str">
        <f>IF(PaymentSchedule3[[#This Row],[PMT NO]]&lt;&gt;"",EOMONTH(LoanStartDate,ROW(PaymentSchedule3[[#This Row],[PMT NO]])-ROW(PaymentSchedule3[[#Headers],[PMT NO]])-2)+DAY(LoanStartDate),"")</f>
        <v/>
      </c>
      <c r="D188" s="14" t="str">
        <f>IF(PaymentSchedule3[[#This Row],[PMT NO]]&lt;&gt;"",IF(ROW()-ROW(PaymentSchedule3[[#Headers],[BEGINNING BALANCE]])=1,LoanAmount,INDEX(PaymentSchedule3[ENDING BALANCE],ROW()-ROW(PaymentSchedule3[[#Headers],[BEGINNING BALANCE]])-1)),"")</f>
        <v/>
      </c>
      <c r="E188" s="14" t="str">
        <f>IF(PaymentSchedule3[[#This Row],[PMT NO]]&lt;&gt;"",ScheduledPayment,"")</f>
        <v/>
      </c>
      <c r="F18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88" s="14" t="str">
        <f>IF(PaymentSchedule3[[#This Row],[PMT NO]]&lt;&gt;"",PaymentSchedule3[[#This Row],[TOTAL PAYMENT]]-PaymentSchedule3[[#This Row],[INTEREST]],"")</f>
        <v/>
      </c>
      <c r="I188" s="14" t="str">
        <f>IF(PaymentSchedule3[[#This Row],[PMT NO]]&lt;&gt;"",PaymentSchedule3[[#This Row],[BEGINNING BALANCE]]*(InterestRate/PaymentsPerYear),"")</f>
        <v/>
      </c>
      <c r="J188" s="14" t="str">
        <f>IF(PaymentSchedule3[[#This Row],[PMT NO]]&lt;&gt;"",IF(PaymentSchedule3[[#This Row],[SCHEDULED PAYMENT]]+PaymentSchedule3[[#This Row],[EXTRA PAYMENT]]&lt;=PaymentSchedule3[[#This Row],[BEGINNING BALANCE]],PaymentSchedule3[[#This Row],[BEGINNING BALANCE]]-PaymentSchedule3[[#This Row],[PRINCIPAL]],0),"")</f>
        <v/>
      </c>
      <c r="K188" s="14" t="str">
        <f>IF(PaymentSchedule3[[#This Row],[PMT NO]]&lt;&gt;"",SUM(INDEX(PaymentSchedule3[INTEREST],1,1):PaymentSchedule3[[#This Row],[INTEREST]]),"")</f>
        <v/>
      </c>
    </row>
    <row r="189" spans="2:11" x14ac:dyDescent="0.25">
      <c r="B189" s="12" t="str">
        <f>IF(LoanIsGood,IF(ROW()-ROW(PaymentSchedule3[[#Headers],[PMT NO]])&gt;ScheduledNumberOfPayments,"",ROW()-ROW(PaymentSchedule3[[#Headers],[PMT NO]])),"")</f>
        <v/>
      </c>
      <c r="C189" s="13" t="str">
        <f>IF(PaymentSchedule3[[#This Row],[PMT NO]]&lt;&gt;"",EOMONTH(LoanStartDate,ROW(PaymentSchedule3[[#This Row],[PMT NO]])-ROW(PaymentSchedule3[[#Headers],[PMT NO]])-2)+DAY(LoanStartDate),"")</f>
        <v/>
      </c>
      <c r="D189" s="14" t="str">
        <f>IF(PaymentSchedule3[[#This Row],[PMT NO]]&lt;&gt;"",IF(ROW()-ROW(PaymentSchedule3[[#Headers],[BEGINNING BALANCE]])=1,LoanAmount,INDEX(PaymentSchedule3[ENDING BALANCE],ROW()-ROW(PaymentSchedule3[[#Headers],[BEGINNING BALANCE]])-1)),"")</f>
        <v/>
      </c>
      <c r="E189" s="14" t="str">
        <f>IF(PaymentSchedule3[[#This Row],[PMT NO]]&lt;&gt;"",ScheduledPayment,"")</f>
        <v/>
      </c>
      <c r="F18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89" s="14" t="str">
        <f>IF(PaymentSchedule3[[#This Row],[PMT NO]]&lt;&gt;"",PaymentSchedule3[[#This Row],[TOTAL PAYMENT]]-PaymentSchedule3[[#This Row],[INTEREST]],"")</f>
        <v/>
      </c>
      <c r="I189" s="14" t="str">
        <f>IF(PaymentSchedule3[[#This Row],[PMT NO]]&lt;&gt;"",PaymentSchedule3[[#This Row],[BEGINNING BALANCE]]*(InterestRate/PaymentsPerYear),"")</f>
        <v/>
      </c>
      <c r="J189" s="14" t="str">
        <f>IF(PaymentSchedule3[[#This Row],[PMT NO]]&lt;&gt;"",IF(PaymentSchedule3[[#This Row],[SCHEDULED PAYMENT]]+PaymentSchedule3[[#This Row],[EXTRA PAYMENT]]&lt;=PaymentSchedule3[[#This Row],[BEGINNING BALANCE]],PaymentSchedule3[[#This Row],[BEGINNING BALANCE]]-PaymentSchedule3[[#This Row],[PRINCIPAL]],0),"")</f>
        <v/>
      </c>
      <c r="K189" s="14" t="str">
        <f>IF(PaymentSchedule3[[#This Row],[PMT NO]]&lt;&gt;"",SUM(INDEX(PaymentSchedule3[INTEREST],1,1):PaymentSchedule3[[#This Row],[INTEREST]]),"")</f>
        <v/>
      </c>
    </row>
    <row r="190" spans="2:11" x14ac:dyDescent="0.25">
      <c r="B190" s="12" t="str">
        <f>IF(LoanIsGood,IF(ROW()-ROW(PaymentSchedule3[[#Headers],[PMT NO]])&gt;ScheduledNumberOfPayments,"",ROW()-ROW(PaymentSchedule3[[#Headers],[PMT NO]])),"")</f>
        <v/>
      </c>
      <c r="C190" s="13" t="str">
        <f>IF(PaymentSchedule3[[#This Row],[PMT NO]]&lt;&gt;"",EOMONTH(LoanStartDate,ROW(PaymentSchedule3[[#This Row],[PMT NO]])-ROW(PaymentSchedule3[[#Headers],[PMT NO]])-2)+DAY(LoanStartDate),"")</f>
        <v/>
      </c>
      <c r="D190" s="14" t="str">
        <f>IF(PaymentSchedule3[[#This Row],[PMT NO]]&lt;&gt;"",IF(ROW()-ROW(PaymentSchedule3[[#Headers],[BEGINNING BALANCE]])=1,LoanAmount,INDEX(PaymentSchedule3[ENDING BALANCE],ROW()-ROW(PaymentSchedule3[[#Headers],[BEGINNING BALANCE]])-1)),"")</f>
        <v/>
      </c>
      <c r="E190" s="14" t="str">
        <f>IF(PaymentSchedule3[[#This Row],[PMT NO]]&lt;&gt;"",ScheduledPayment,"")</f>
        <v/>
      </c>
      <c r="F19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90" s="14" t="str">
        <f>IF(PaymentSchedule3[[#This Row],[PMT NO]]&lt;&gt;"",PaymentSchedule3[[#This Row],[TOTAL PAYMENT]]-PaymentSchedule3[[#This Row],[INTEREST]],"")</f>
        <v/>
      </c>
      <c r="I190" s="14" t="str">
        <f>IF(PaymentSchedule3[[#This Row],[PMT NO]]&lt;&gt;"",PaymentSchedule3[[#This Row],[BEGINNING BALANCE]]*(InterestRate/PaymentsPerYear),"")</f>
        <v/>
      </c>
      <c r="J190" s="14" t="str">
        <f>IF(PaymentSchedule3[[#This Row],[PMT NO]]&lt;&gt;"",IF(PaymentSchedule3[[#This Row],[SCHEDULED PAYMENT]]+PaymentSchedule3[[#This Row],[EXTRA PAYMENT]]&lt;=PaymentSchedule3[[#This Row],[BEGINNING BALANCE]],PaymentSchedule3[[#This Row],[BEGINNING BALANCE]]-PaymentSchedule3[[#This Row],[PRINCIPAL]],0),"")</f>
        <v/>
      </c>
      <c r="K190" s="14" t="str">
        <f>IF(PaymentSchedule3[[#This Row],[PMT NO]]&lt;&gt;"",SUM(INDEX(PaymentSchedule3[INTEREST],1,1):PaymentSchedule3[[#This Row],[INTEREST]]),"")</f>
        <v/>
      </c>
    </row>
    <row r="191" spans="2:11" x14ac:dyDescent="0.25">
      <c r="B191" s="12" t="str">
        <f>IF(LoanIsGood,IF(ROW()-ROW(PaymentSchedule3[[#Headers],[PMT NO]])&gt;ScheduledNumberOfPayments,"",ROW()-ROW(PaymentSchedule3[[#Headers],[PMT NO]])),"")</f>
        <v/>
      </c>
      <c r="C191" s="13" t="str">
        <f>IF(PaymentSchedule3[[#This Row],[PMT NO]]&lt;&gt;"",EOMONTH(LoanStartDate,ROW(PaymentSchedule3[[#This Row],[PMT NO]])-ROW(PaymentSchedule3[[#Headers],[PMT NO]])-2)+DAY(LoanStartDate),"")</f>
        <v/>
      </c>
      <c r="D191" s="14" t="str">
        <f>IF(PaymentSchedule3[[#This Row],[PMT NO]]&lt;&gt;"",IF(ROW()-ROW(PaymentSchedule3[[#Headers],[BEGINNING BALANCE]])=1,LoanAmount,INDEX(PaymentSchedule3[ENDING BALANCE],ROW()-ROW(PaymentSchedule3[[#Headers],[BEGINNING BALANCE]])-1)),"")</f>
        <v/>
      </c>
      <c r="E191" s="14" t="str">
        <f>IF(PaymentSchedule3[[#This Row],[PMT NO]]&lt;&gt;"",ScheduledPayment,"")</f>
        <v/>
      </c>
      <c r="F19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91" s="14" t="str">
        <f>IF(PaymentSchedule3[[#This Row],[PMT NO]]&lt;&gt;"",PaymentSchedule3[[#This Row],[TOTAL PAYMENT]]-PaymentSchedule3[[#This Row],[INTEREST]],"")</f>
        <v/>
      </c>
      <c r="I191" s="14" t="str">
        <f>IF(PaymentSchedule3[[#This Row],[PMT NO]]&lt;&gt;"",PaymentSchedule3[[#This Row],[BEGINNING BALANCE]]*(InterestRate/PaymentsPerYear),"")</f>
        <v/>
      </c>
      <c r="J191" s="14" t="str">
        <f>IF(PaymentSchedule3[[#This Row],[PMT NO]]&lt;&gt;"",IF(PaymentSchedule3[[#This Row],[SCHEDULED PAYMENT]]+PaymentSchedule3[[#This Row],[EXTRA PAYMENT]]&lt;=PaymentSchedule3[[#This Row],[BEGINNING BALANCE]],PaymentSchedule3[[#This Row],[BEGINNING BALANCE]]-PaymentSchedule3[[#This Row],[PRINCIPAL]],0),"")</f>
        <v/>
      </c>
      <c r="K191" s="14" t="str">
        <f>IF(PaymentSchedule3[[#This Row],[PMT NO]]&lt;&gt;"",SUM(INDEX(PaymentSchedule3[INTEREST],1,1):PaymentSchedule3[[#This Row],[INTEREST]]),"")</f>
        <v/>
      </c>
    </row>
    <row r="192" spans="2:11" x14ac:dyDescent="0.25">
      <c r="B192" s="12" t="str">
        <f>IF(LoanIsGood,IF(ROW()-ROW(PaymentSchedule3[[#Headers],[PMT NO]])&gt;ScheduledNumberOfPayments,"",ROW()-ROW(PaymentSchedule3[[#Headers],[PMT NO]])),"")</f>
        <v/>
      </c>
      <c r="C192" s="13" t="str">
        <f>IF(PaymentSchedule3[[#This Row],[PMT NO]]&lt;&gt;"",EOMONTH(LoanStartDate,ROW(PaymentSchedule3[[#This Row],[PMT NO]])-ROW(PaymentSchedule3[[#Headers],[PMT NO]])-2)+DAY(LoanStartDate),"")</f>
        <v/>
      </c>
      <c r="D192" s="14" t="str">
        <f>IF(PaymentSchedule3[[#This Row],[PMT NO]]&lt;&gt;"",IF(ROW()-ROW(PaymentSchedule3[[#Headers],[BEGINNING BALANCE]])=1,LoanAmount,INDEX(PaymentSchedule3[ENDING BALANCE],ROW()-ROW(PaymentSchedule3[[#Headers],[BEGINNING BALANCE]])-1)),"")</f>
        <v/>
      </c>
      <c r="E192" s="14" t="str">
        <f>IF(PaymentSchedule3[[#This Row],[PMT NO]]&lt;&gt;"",ScheduledPayment,"")</f>
        <v/>
      </c>
      <c r="F19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92" s="14" t="str">
        <f>IF(PaymentSchedule3[[#This Row],[PMT NO]]&lt;&gt;"",PaymentSchedule3[[#This Row],[TOTAL PAYMENT]]-PaymentSchedule3[[#This Row],[INTEREST]],"")</f>
        <v/>
      </c>
      <c r="I192" s="14" t="str">
        <f>IF(PaymentSchedule3[[#This Row],[PMT NO]]&lt;&gt;"",PaymentSchedule3[[#This Row],[BEGINNING BALANCE]]*(InterestRate/PaymentsPerYear),"")</f>
        <v/>
      </c>
      <c r="J192" s="14" t="str">
        <f>IF(PaymentSchedule3[[#This Row],[PMT NO]]&lt;&gt;"",IF(PaymentSchedule3[[#This Row],[SCHEDULED PAYMENT]]+PaymentSchedule3[[#This Row],[EXTRA PAYMENT]]&lt;=PaymentSchedule3[[#This Row],[BEGINNING BALANCE]],PaymentSchedule3[[#This Row],[BEGINNING BALANCE]]-PaymentSchedule3[[#This Row],[PRINCIPAL]],0),"")</f>
        <v/>
      </c>
      <c r="K192" s="14" t="str">
        <f>IF(PaymentSchedule3[[#This Row],[PMT NO]]&lt;&gt;"",SUM(INDEX(PaymentSchedule3[INTEREST],1,1):PaymentSchedule3[[#This Row],[INTEREST]]),"")</f>
        <v/>
      </c>
    </row>
    <row r="193" spans="2:11" x14ac:dyDescent="0.25">
      <c r="B193" s="12" t="str">
        <f>IF(LoanIsGood,IF(ROW()-ROW(PaymentSchedule3[[#Headers],[PMT NO]])&gt;ScheduledNumberOfPayments,"",ROW()-ROW(PaymentSchedule3[[#Headers],[PMT NO]])),"")</f>
        <v/>
      </c>
      <c r="C193" s="13" t="str">
        <f>IF(PaymentSchedule3[[#This Row],[PMT NO]]&lt;&gt;"",EOMONTH(LoanStartDate,ROW(PaymentSchedule3[[#This Row],[PMT NO]])-ROW(PaymentSchedule3[[#Headers],[PMT NO]])-2)+DAY(LoanStartDate),"")</f>
        <v/>
      </c>
      <c r="D193" s="14" t="str">
        <f>IF(PaymentSchedule3[[#This Row],[PMT NO]]&lt;&gt;"",IF(ROW()-ROW(PaymentSchedule3[[#Headers],[BEGINNING BALANCE]])=1,LoanAmount,INDEX(PaymentSchedule3[ENDING BALANCE],ROW()-ROW(PaymentSchedule3[[#Headers],[BEGINNING BALANCE]])-1)),"")</f>
        <v/>
      </c>
      <c r="E193" s="14" t="str">
        <f>IF(PaymentSchedule3[[#This Row],[PMT NO]]&lt;&gt;"",ScheduledPayment,"")</f>
        <v/>
      </c>
      <c r="F19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93" s="14" t="str">
        <f>IF(PaymentSchedule3[[#This Row],[PMT NO]]&lt;&gt;"",PaymentSchedule3[[#This Row],[TOTAL PAYMENT]]-PaymentSchedule3[[#This Row],[INTEREST]],"")</f>
        <v/>
      </c>
      <c r="I193" s="14" t="str">
        <f>IF(PaymentSchedule3[[#This Row],[PMT NO]]&lt;&gt;"",PaymentSchedule3[[#This Row],[BEGINNING BALANCE]]*(InterestRate/PaymentsPerYear),"")</f>
        <v/>
      </c>
      <c r="J193" s="14" t="str">
        <f>IF(PaymentSchedule3[[#This Row],[PMT NO]]&lt;&gt;"",IF(PaymentSchedule3[[#This Row],[SCHEDULED PAYMENT]]+PaymentSchedule3[[#This Row],[EXTRA PAYMENT]]&lt;=PaymentSchedule3[[#This Row],[BEGINNING BALANCE]],PaymentSchedule3[[#This Row],[BEGINNING BALANCE]]-PaymentSchedule3[[#This Row],[PRINCIPAL]],0),"")</f>
        <v/>
      </c>
      <c r="K193" s="14" t="str">
        <f>IF(PaymentSchedule3[[#This Row],[PMT NO]]&lt;&gt;"",SUM(INDEX(PaymentSchedule3[INTEREST],1,1):PaymentSchedule3[[#This Row],[INTEREST]]),"")</f>
        <v/>
      </c>
    </row>
    <row r="194" spans="2:11" x14ac:dyDescent="0.25">
      <c r="B194" s="12" t="str">
        <f>IF(LoanIsGood,IF(ROW()-ROW(PaymentSchedule3[[#Headers],[PMT NO]])&gt;ScheduledNumberOfPayments,"",ROW()-ROW(PaymentSchedule3[[#Headers],[PMT NO]])),"")</f>
        <v/>
      </c>
      <c r="C194" s="13" t="str">
        <f>IF(PaymentSchedule3[[#This Row],[PMT NO]]&lt;&gt;"",EOMONTH(LoanStartDate,ROW(PaymentSchedule3[[#This Row],[PMT NO]])-ROW(PaymentSchedule3[[#Headers],[PMT NO]])-2)+DAY(LoanStartDate),"")</f>
        <v/>
      </c>
      <c r="D194" s="14" t="str">
        <f>IF(PaymentSchedule3[[#This Row],[PMT NO]]&lt;&gt;"",IF(ROW()-ROW(PaymentSchedule3[[#Headers],[BEGINNING BALANCE]])=1,LoanAmount,INDEX(PaymentSchedule3[ENDING BALANCE],ROW()-ROW(PaymentSchedule3[[#Headers],[BEGINNING BALANCE]])-1)),"")</f>
        <v/>
      </c>
      <c r="E194" s="14" t="str">
        <f>IF(PaymentSchedule3[[#This Row],[PMT NO]]&lt;&gt;"",ScheduledPayment,"")</f>
        <v/>
      </c>
      <c r="F19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94" s="14" t="str">
        <f>IF(PaymentSchedule3[[#This Row],[PMT NO]]&lt;&gt;"",PaymentSchedule3[[#This Row],[TOTAL PAYMENT]]-PaymentSchedule3[[#This Row],[INTEREST]],"")</f>
        <v/>
      </c>
      <c r="I194" s="14" t="str">
        <f>IF(PaymentSchedule3[[#This Row],[PMT NO]]&lt;&gt;"",PaymentSchedule3[[#This Row],[BEGINNING BALANCE]]*(InterestRate/PaymentsPerYear),"")</f>
        <v/>
      </c>
      <c r="J194" s="14" t="str">
        <f>IF(PaymentSchedule3[[#This Row],[PMT NO]]&lt;&gt;"",IF(PaymentSchedule3[[#This Row],[SCHEDULED PAYMENT]]+PaymentSchedule3[[#This Row],[EXTRA PAYMENT]]&lt;=PaymentSchedule3[[#This Row],[BEGINNING BALANCE]],PaymentSchedule3[[#This Row],[BEGINNING BALANCE]]-PaymentSchedule3[[#This Row],[PRINCIPAL]],0),"")</f>
        <v/>
      </c>
      <c r="K194" s="14" t="str">
        <f>IF(PaymentSchedule3[[#This Row],[PMT NO]]&lt;&gt;"",SUM(INDEX(PaymentSchedule3[INTEREST],1,1):PaymentSchedule3[[#This Row],[INTEREST]]),"")</f>
        <v/>
      </c>
    </row>
    <row r="195" spans="2:11" x14ac:dyDescent="0.25">
      <c r="B195" s="12" t="str">
        <f>IF(LoanIsGood,IF(ROW()-ROW(PaymentSchedule3[[#Headers],[PMT NO]])&gt;ScheduledNumberOfPayments,"",ROW()-ROW(PaymentSchedule3[[#Headers],[PMT NO]])),"")</f>
        <v/>
      </c>
      <c r="C195" s="13" t="str">
        <f>IF(PaymentSchedule3[[#This Row],[PMT NO]]&lt;&gt;"",EOMONTH(LoanStartDate,ROW(PaymentSchedule3[[#This Row],[PMT NO]])-ROW(PaymentSchedule3[[#Headers],[PMT NO]])-2)+DAY(LoanStartDate),"")</f>
        <v/>
      </c>
      <c r="D195" s="14" t="str">
        <f>IF(PaymentSchedule3[[#This Row],[PMT NO]]&lt;&gt;"",IF(ROW()-ROW(PaymentSchedule3[[#Headers],[BEGINNING BALANCE]])=1,LoanAmount,INDEX(PaymentSchedule3[ENDING BALANCE],ROW()-ROW(PaymentSchedule3[[#Headers],[BEGINNING BALANCE]])-1)),"")</f>
        <v/>
      </c>
      <c r="E195" s="14" t="str">
        <f>IF(PaymentSchedule3[[#This Row],[PMT NO]]&lt;&gt;"",ScheduledPayment,"")</f>
        <v/>
      </c>
      <c r="F19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95" s="14" t="str">
        <f>IF(PaymentSchedule3[[#This Row],[PMT NO]]&lt;&gt;"",PaymentSchedule3[[#This Row],[TOTAL PAYMENT]]-PaymentSchedule3[[#This Row],[INTEREST]],"")</f>
        <v/>
      </c>
      <c r="I195" s="14" t="str">
        <f>IF(PaymentSchedule3[[#This Row],[PMT NO]]&lt;&gt;"",PaymentSchedule3[[#This Row],[BEGINNING BALANCE]]*(InterestRate/PaymentsPerYear),"")</f>
        <v/>
      </c>
      <c r="J195" s="14" t="str">
        <f>IF(PaymentSchedule3[[#This Row],[PMT NO]]&lt;&gt;"",IF(PaymentSchedule3[[#This Row],[SCHEDULED PAYMENT]]+PaymentSchedule3[[#This Row],[EXTRA PAYMENT]]&lt;=PaymentSchedule3[[#This Row],[BEGINNING BALANCE]],PaymentSchedule3[[#This Row],[BEGINNING BALANCE]]-PaymentSchedule3[[#This Row],[PRINCIPAL]],0),"")</f>
        <v/>
      </c>
      <c r="K195" s="14" t="str">
        <f>IF(PaymentSchedule3[[#This Row],[PMT NO]]&lt;&gt;"",SUM(INDEX(PaymentSchedule3[INTEREST],1,1):PaymentSchedule3[[#This Row],[INTEREST]]),"")</f>
        <v/>
      </c>
    </row>
    <row r="196" spans="2:11" x14ac:dyDescent="0.25">
      <c r="B196" s="12" t="str">
        <f>IF(LoanIsGood,IF(ROW()-ROW(PaymentSchedule3[[#Headers],[PMT NO]])&gt;ScheduledNumberOfPayments,"",ROW()-ROW(PaymentSchedule3[[#Headers],[PMT NO]])),"")</f>
        <v/>
      </c>
      <c r="C196" s="13" t="str">
        <f>IF(PaymentSchedule3[[#This Row],[PMT NO]]&lt;&gt;"",EOMONTH(LoanStartDate,ROW(PaymentSchedule3[[#This Row],[PMT NO]])-ROW(PaymentSchedule3[[#Headers],[PMT NO]])-2)+DAY(LoanStartDate),"")</f>
        <v/>
      </c>
      <c r="D196" s="14" t="str">
        <f>IF(PaymentSchedule3[[#This Row],[PMT NO]]&lt;&gt;"",IF(ROW()-ROW(PaymentSchedule3[[#Headers],[BEGINNING BALANCE]])=1,LoanAmount,INDEX(PaymentSchedule3[ENDING BALANCE],ROW()-ROW(PaymentSchedule3[[#Headers],[BEGINNING BALANCE]])-1)),"")</f>
        <v/>
      </c>
      <c r="E196" s="14" t="str">
        <f>IF(PaymentSchedule3[[#This Row],[PMT NO]]&lt;&gt;"",ScheduledPayment,"")</f>
        <v/>
      </c>
      <c r="F19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96" s="14" t="str">
        <f>IF(PaymentSchedule3[[#This Row],[PMT NO]]&lt;&gt;"",PaymentSchedule3[[#This Row],[TOTAL PAYMENT]]-PaymentSchedule3[[#This Row],[INTEREST]],"")</f>
        <v/>
      </c>
      <c r="I196" s="14" t="str">
        <f>IF(PaymentSchedule3[[#This Row],[PMT NO]]&lt;&gt;"",PaymentSchedule3[[#This Row],[BEGINNING BALANCE]]*(InterestRate/PaymentsPerYear),"")</f>
        <v/>
      </c>
      <c r="J196" s="14" t="str">
        <f>IF(PaymentSchedule3[[#This Row],[PMT NO]]&lt;&gt;"",IF(PaymentSchedule3[[#This Row],[SCHEDULED PAYMENT]]+PaymentSchedule3[[#This Row],[EXTRA PAYMENT]]&lt;=PaymentSchedule3[[#This Row],[BEGINNING BALANCE]],PaymentSchedule3[[#This Row],[BEGINNING BALANCE]]-PaymentSchedule3[[#This Row],[PRINCIPAL]],0),"")</f>
        <v/>
      </c>
      <c r="K196" s="14" t="str">
        <f>IF(PaymentSchedule3[[#This Row],[PMT NO]]&lt;&gt;"",SUM(INDEX(PaymentSchedule3[INTEREST],1,1):PaymentSchedule3[[#This Row],[INTEREST]]),"")</f>
        <v/>
      </c>
    </row>
    <row r="197" spans="2:11" x14ac:dyDescent="0.25">
      <c r="B197" s="12" t="str">
        <f>IF(LoanIsGood,IF(ROW()-ROW(PaymentSchedule3[[#Headers],[PMT NO]])&gt;ScheduledNumberOfPayments,"",ROW()-ROW(PaymentSchedule3[[#Headers],[PMT NO]])),"")</f>
        <v/>
      </c>
      <c r="C197" s="13" t="str">
        <f>IF(PaymentSchedule3[[#This Row],[PMT NO]]&lt;&gt;"",EOMONTH(LoanStartDate,ROW(PaymentSchedule3[[#This Row],[PMT NO]])-ROW(PaymentSchedule3[[#Headers],[PMT NO]])-2)+DAY(LoanStartDate),"")</f>
        <v/>
      </c>
      <c r="D197" s="14" t="str">
        <f>IF(PaymentSchedule3[[#This Row],[PMT NO]]&lt;&gt;"",IF(ROW()-ROW(PaymentSchedule3[[#Headers],[BEGINNING BALANCE]])=1,LoanAmount,INDEX(PaymentSchedule3[ENDING BALANCE],ROW()-ROW(PaymentSchedule3[[#Headers],[BEGINNING BALANCE]])-1)),"")</f>
        <v/>
      </c>
      <c r="E197" s="14" t="str">
        <f>IF(PaymentSchedule3[[#This Row],[PMT NO]]&lt;&gt;"",ScheduledPayment,"")</f>
        <v/>
      </c>
      <c r="F19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97" s="14" t="str">
        <f>IF(PaymentSchedule3[[#This Row],[PMT NO]]&lt;&gt;"",PaymentSchedule3[[#This Row],[TOTAL PAYMENT]]-PaymentSchedule3[[#This Row],[INTEREST]],"")</f>
        <v/>
      </c>
      <c r="I197" s="14" t="str">
        <f>IF(PaymentSchedule3[[#This Row],[PMT NO]]&lt;&gt;"",PaymentSchedule3[[#This Row],[BEGINNING BALANCE]]*(InterestRate/PaymentsPerYear),"")</f>
        <v/>
      </c>
      <c r="J197" s="14" t="str">
        <f>IF(PaymentSchedule3[[#This Row],[PMT NO]]&lt;&gt;"",IF(PaymentSchedule3[[#This Row],[SCHEDULED PAYMENT]]+PaymentSchedule3[[#This Row],[EXTRA PAYMENT]]&lt;=PaymentSchedule3[[#This Row],[BEGINNING BALANCE]],PaymentSchedule3[[#This Row],[BEGINNING BALANCE]]-PaymentSchedule3[[#This Row],[PRINCIPAL]],0),"")</f>
        <v/>
      </c>
      <c r="K197" s="14" t="str">
        <f>IF(PaymentSchedule3[[#This Row],[PMT NO]]&lt;&gt;"",SUM(INDEX(PaymentSchedule3[INTEREST],1,1):PaymentSchedule3[[#This Row],[INTEREST]]),"")</f>
        <v/>
      </c>
    </row>
    <row r="198" spans="2:11" x14ac:dyDescent="0.25">
      <c r="B198" s="12" t="str">
        <f>IF(LoanIsGood,IF(ROW()-ROW(PaymentSchedule3[[#Headers],[PMT NO]])&gt;ScheduledNumberOfPayments,"",ROW()-ROW(PaymentSchedule3[[#Headers],[PMT NO]])),"")</f>
        <v/>
      </c>
      <c r="C198" s="13" t="str">
        <f>IF(PaymentSchedule3[[#This Row],[PMT NO]]&lt;&gt;"",EOMONTH(LoanStartDate,ROW(PaymentSchedule3[[#This Row],[PMT NO]])-ROW(PaymentSchedule3[[#Headers],[PMT NO]])-2)+DAY(LoanStartDate),"")</f>
        <v/>
      </c>
      <c r="D198" s="14" t="str">
        <f>IF(PaymentSchedule3[[#This Row],[PMT NO]]&lt;&gt;"",IF(ROW()-ROW(PaymentSchedule3[[#Headers],[BEGINNING BALANCE]])=1,LoanAmount,INDEX(PaymentSchedule3[ENDING BALANCE],ROW()-ROW(PaymentSchedule3[[#Headers],[BEGINNING BALANCE]])-1)),"")</f>
        <v/>
      </c>
      <c r="E198" s="14" t="str">
        <f>IF(PaymentSchedule3[[#This Row],[PMT NO]]&lt;&gt;"",ScheduledPayment,"")</f>
        <v/>
      </c>
      <c r="F19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98" s="14" t="str">
        <f>IF(PaymentSchedule3[[#This Row],[PMT NO]]&lt;&gt;"",PaymentSchedule3[[#This Row],[TOTAL PAYMENT]]-PaymentSchedule3[[#This Row],[INTEREST]],"")</f>
        <v/>
      </c>
      <c r="I198" s="14" t="str">
        <f>IF(PaymentSchedule3[[#This Row],[PMT NO]]&lt;&gt;"",PaymentSchedule3[[#This Row],[BEGINNING BALANCE]]*(InterestRate/PaymentsPerYear),"")</f>
        <v/>
      </c>
      <c r="J198" s="14" t="str">
        <f>IF(PaymentSchedule3[[#This Row],[PMT NO]]&lt;&gt;"",IF(PaymentSchedule3[[#This Row],[SCHEDULED PAYMENT]]+PaymentSchedule3[[#This Row],[EXTRA PAYMENT]]&lt;=PaymentSchedule3[[#This Row],[BEGINNING BALANCE]],PaymentSchedule3[[#This Row],[BEGINNING BALANCE]]-PaymentSchedule3[[#This Row],[PRINCIPAL]],0),"")</f>
        <v/>
      </c>
      <c r="K198" s="14" t="str">
        <f>IF(PaymentSchedule3[[#This Row],[PMT NO]]&lt;&gt;"",SUM(INDEX(PaymentSchedule3[INTEREST],1,1):PaymentSchedule3[[#This Row],[INTEREST]]),"")</f>
        <v/>
      </c>
    </row>
    <row r="199" spans="2:11" x14ac:dyDescent="0.25">
      <c r="B199" s="12" t="str">
        <f>IF(LoanIsGood,IF(ROW()-ROW(PaymentSchedule3[[#Headers],[PMT NO]])&gt;ScheduledNumberOfPayments,"",ROW()-ROW(PaymentSchedule3[[#Headers],[PMT NO]])),"")</f>
        <v/>
      </c>
      <c r="C199" s="13" t="str">
        <f>IF(PaymentSchedule3[[#This Row],[PMT NO]]&lt;&gt;"",EOMONTH(LoanStartDate,ROW(PaymentSchedule3[[#This Row],[PMT NO]])-ROW(PaymentSchedule3[[#Headers],[PMT NO]])-2)+DAY(LoanStartDate),"")</f>
        <v/>
      </c>
      <c r="D199" s="14" t="str">
        <f>IF(PaymentSchedule3[[#This Row],[PMT NO]]&lt;&gt;"",IF(ROW()-ROW(PaymentSchedule3[[#Headers],[BEGINNING BALANCE]])=1,LoanAmount,INDEX(PaymentSchedule3[ENDING BALANCE],ROW()-ROW(PaymentSchedule3[[#Headers],[BEGINNING BALANCE]])-1)),"")</f>
        <v/>
      </c>
      <c r="E199" s="14" t="str">
        <f>IF(PaymentSchedule3[[#This Row],[PMT NO]]&lt;&gt;"",ScheduledPayment,"")</f>
        <v/>
      </c>
      <c r="F19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199" s="14" t="str">
        <f>IF(PaymentSchedule3[[#This Row],[PMT NO]]&lt;&gt;"",PaymentSchedule3[[#This Row],[TOTAL PAYMENT]]-PaymentSchedule3[[#This Row],[INTEREST]],"")</f>
        <v/>
      </c>
      <c r="I199" s="14" t="str">
        <f>IF(PaymentSchedule3[[#This Row],[PMT NO]]&lt;&gt;"",PaymentSchedule3[[#This Row],[BEGINNING BALANCE]]*(InterestRate/PaymentsPerYear),"")</f>
        <v/>
      </c>
      <c r="J199" s="14" t="str">
        <f>IF(PaymentSchedule3[[#This Row],[PMT NO]]&lt;&gt;"",IF(PaymentSchedule3[[#This Row],[SCHEDULED PAYMENT]]+PaymentSchedule3[[#This Row],[EXTRA PAYMENT]]&lt;=PaymentSchedule3[[#This Row],[BEGINNING BALANCE]],PaymentSchedule3[[#This Row],[BEGINNING BALANCE]]-PaymentSchedule3[[#This Row],[PRINCIPAL]],0),"")</f>
        <v/>
      </c>
      <c r="K199" s="14" t="str">
        <f>IF(PaymentSchedule3[[#This Row],[PMT NO]]&lt;&gt;"",SUM(INDEX(PaymentSchedule3[INTEREST],1,1):PaymentSchedule3[[#This Row],[INTEREST]]),"")</f>
        <v/>
      </c>
    </row>
    <row r="200" spans="2:11" x14ac:dyDescent="0.25">
      <c r="B200" s="12" t="str">
        <f>IF(LoanIsGood,IF(ROW()-ROW(PaymentSchedule3[[#Headers],[PMT NO]])&gt;ScheduledNumberOfPayments,"",ROW()-ROW(PaymentSchedule3[[#Headers],[PMT NO]])),"")</f>
        <v/>
      </c>
      <c r="C200" s="13" t="str">
        <f>IF(PaymentSchedule3[[#This Row],[PMT NO]]&lt;&gt;"",EOMONTH(LoanStartDate,ROW(PaymentSchedule3[[#This Row],[PMT NO]])-ROW(PaymentSchedule3[[#Headers],[PMT NO]])-2)+DAY(LoanStartDate),"")</f>
        <v/>
      </c>
      <c r="D200" s="14" t="str">
        <f>IF(PaymentSchedule3[[#This Row],[PMT NO]]&lt;&gt;"",IF(ROW()-ROW(PaymentSchedule3[[#Headers],[BEGINNING BALANCE]])=1,LoanAmount,INDEX(PaymentSchedule3[ENDING BALANCE],ROW()-ROW(PaymentSchedule3[[#Headers],[BEGINNING BALANCE]])-1)),"")</f>
        <v/>
      </c>
      <c r="E200" s="14" t="str">
        <f>IF(PaymentSchedule3[[#This Row],[PMT NO]]&lt;&gt;"",ScheduledPayment,"")</f>
        <v/>
      </c>
      <c r="F20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00" s="14" t="str">
        <f>IF(PaymentSchedule3[[#This Row],[PMT NO]]&lt;&gt;"",PaymentSchedule3[[#This Row],[TOTAL PAYMENT]]-PaymentSchedule3[[#This Row],[INTEREST]],"")</f>
        <v/>
      </c>
      <c r="I200" s="14" t="str">
        <f>IF(PaymentSchedule3[[#This Row],[PMT NO]]&lt;&gt;"",PaymentSchedule3[[#This Row],[BEGINNING BALANCE]]*(InterestRate/PaymentsPerYear),"")</f>
        <v/>
      </c>
      <c r="J200" s="14" t="str">
        <f>IF(PaymentSchedule3[[#This Row],[PMT NO]]&lt;&gt;"",IF(PaymentSchedule3[[#This Row],[SCHEDULED PAYMENT]]+PaymentSchedule3[[#This Row],[EXTRA PAYMENT]]&lt;=PaymentSchedule3[[#This Row],[BEGINNING BALANCE]],PaymentSchedule3[[#This Row],[BEGINNING BALANCE]]-PaymentSchedule3[[#This Row],[PRINCIPAL]],0),"")</f>
        <v/>
      </c>
      <c r="K200" s="14" t="str">
        <f>IF(PaymentSchedule3[[#This Row],[PMT NO]]&lt;&gt;"",SUM(INDEX(PaymentSchedule3[INTEREST],1,1):PaymentSchedule3[[#This Row],[INTEREST]]),"")</f>
        <v/>
      </c>
    </row>
    <row r="201" spans="2:11" x14ac:dyDescent="0.25">
      <c r="B201" s="12" t="str">
        <f>IF(LoanIsGood,IF(ROW()-ROW(PaymentSchedule3[[#Headers],[PMT NO]])&gt;ScheduledNumberOfPayments,"",ROW()-ROW(PaymentSchedule3[[#Headers],[PMT NO]])),"")</f>
        <v/>
      </c>
      <c r="C201" s="13" t="str">
        <f>IF(PaymentSchedule3[[#This Row],[PMT NO]]&lt;&gt;"",EOMONTH(LoanStartDate,ROW(PaymentSchedule3[[#This Row],[PMT NO]])-ROW(PaymentSchedule3[[#Headers],[PMT NO]])-2)+DAY(LoanStartDate),"")</f>
        <v/>
      </c>
      <c r="D201" s="14" t="str">
        <f>IF(PaymentSchedule3[[#This Row],[PMT NO]]&lt;&gt;"",IF(ROW()-ROW(PaymentSchedule3[[#Headers],[BEGINNING BALANCE]])=1,LoanAmount,INDEX(PaymentSchedule3[ENDING BALANCE],ROW()-ROW(PaymentSchedule3[[#Headers],[BEGINNING BALANCE]])-1)),"")</f>
        <v/>
      </c>
      <c r="E201" s="14" t="str">
        <f>IF(PaymentSchedule3[[#This Row],[PMT NO]]&lt;&gt;"",ScheduledPayment,"")</f>
        <v/>
      </c>
      <c r="F20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01" s="14" t="str">
        <f>IF(PaymentSchedule3[[#This Row],[PMT NO]]&lt;&gt;"",PaymentSchedule3[[#This Row],[TOTAL PAYMENT]]-PaymentSchedule3[[#This Row],[INTEREST]],"")</f>
        <v/>
      </c>
      <c r="I201" s="14" t="str">
        <f>IF(PaymentSchedule3[[#This Row],[PMT NO]]&lt;&gt;"",PaymentSchedule3[[#This Row],[BEGINNING BALANCE]]*(InterestRate/PaymentsPerYear),"")</f>
        <v/>
      </c>
      <c r="J201" s="14" t="str">
        <f>IF(PaymentSchedule3[[#This Row],[PMT NO]]&lt;&gt;"",IF(PaymentSchedule3[[#This Row],[SCHEDULED PAYMENT]]+PaymentSchedule3[[#This Row],[EXTRA PAYMENT]]&lt;=PaymentSchedule3[[#This Row],[BEGINNING BALANCE]],PaymentSchedule3[[#This Row],[BEGINNING BALANCE]]-PaymentSchedule3[[#This Row],[PRINCIPAL]],0),"")</f>
        <v/>
      </c>
      <c r="K201" s="14" t="str">
        <f>IF(PaymentSchedule3[[#This Row],[PMT NO]]&lt;&gt;"",SUM(INDEX(PaymentSchedule3[INTEREST],1,1):PaymentSchedule3[[#This Row],[INTEREST]]),"")</f>
        <v/>
      </c>
    </row>
    <row r="202" spans="2:11" x14ac:dyDescent="0.25">
      <c r="B202" s="12" t="str">
        <f>IF(LoanIsGood,IF(ROW()-ROW(PaymentSchedule3[[#Headers],[PMT NO]])&gt;ScheduledNumberOfPayments,"",ROW()-ROW(PaymentSchedule3[[#Headers],[PMT NO]])),"")</f>
        <v/>
      </c>
      <c r="C202" s="13" t="str">
        <f>IF(PaymentSchedule3[[#This Row],[PMT NO]]&lt;&gt;"",EOMONTH(LoanStartDate,ROW(PaymentSchedule3[[#This Row],[PMT NO]])-ROW(PaymentSchedule3[[#Headers],[PMT NO]])-2)+DAY(LoanStartDate),"")</f>
        <v/>
      </c>
      <c r="D202" s="14" t="str">
        <f>IF(PaymentSchedule3[[#This Row],[PMT NO]]&lt;&gt;"",IF(ROW()-ROW(PaymentSchedule3[[#Headers],[BEGINNING BALANCE]])=1,LoanAmount,INDEX(PaymentSchedule3[ENDING BALANCE],ROW()-ROW(PaymentSchedule3[[#Headers],[BEGINNING BALANCE]])-1)),"")</f>
        <v/>
      </c>
      <c r="E202" s="14" t="str">
        <f>IF(PaymentSchedule3[[#This Row],[PMT NO]]&lt;&gt;"",ScheduledPayment,"")</f>
        <v/>
      </c>
      <c r="F20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02" s="14" t="str">
        <f>IF(PaymentSchedule3[[#This Row],[PMT NO]]&lt;&gt;"",PaymentSchedule3[[#This Row],[TOTAL PAYMENT]]-PaymentSchedule3[[#This Row],[INTEREST]],"")</f>
        <v/>
      </c>
      <c r="I202" s="14" t="str">
        <f>IF(PaymentSchedule3[[#This Row],[PMT NO]]&lt;&gt;"",PaymentSchedule3[[#This Row],[BEGINNING BALANCE]]*(InterestRate/PaymentsPerYear),"")</f>
        <v/>
      </c>
      <c r="J202" s="14" t="str">
        <f>IF(PaymentSchedule3[[#This Row],[PMT NO]]&lt;&gt;"",IF(PaymentSchedule3[[#This Row],[SCHEDULED PAYMENT]]+PaymentSchedule3[[#This Row],[EXTRA PAYMENT]]&lt;=PaymentSchedule3[[#This Row],[BEGINNING BALANCE]],PaymentSchedule3[[#This Row],[BEGINNING BALANCE]]-PaymentSchedule3[[#This Row],[PRINCIPAL]],0),"")</f>
        <v/>
      </c>
      <c r="K202" s="14" t="str">
        <f>IF(PaymentSchedule3[[#This Row],[PMT NO]]&lt;&gt;"",SUM(INDEX(PaymentSchedule3[INTEREST],1,1):PaymentSchedule3[[#This Row],[INTEREST]]),"")</f>
        <v/>
      </c>
    </row>
    <row r="203" spans="2:11" x14ac:dyDescent="0.25">
      <c r="B203" s="12" t="str">
        <f>IF(LoanIsGood,IF(ROW()-ROW(PaymentSchedule3[[#Headers],[PMT NO]])&gt;ScheduledNumberOfPayments,"",ROW()-ROW(PaymentSchedule3[[#Headers],[PMT NO]])),"")</f>
        <v/>
      </c>
      <c r="C203" s="13" t="str">
        <f>IF(PaymentSchedule3[[#This Row],[PMT NO]]&lt;&gt;"",EOMONTH(LoanStartDate,ROW(PaymentSchedule3[[#This Row],[PMT NO]])-ROW(PaymentSchedule3[[#Headers],[PMT NO]])-2)+DAY(LoanStartDate),"")</f>
        <v/>
      </c>
      <c r="D203" s="14" t="str">
        <f>IF(PaymentSchedule3[[#This Row],[PMT NO]]&lt;&gt;"",IF(ROW()-ROW(PaymentSchedule3[[#Headers],[BEGINNING BALANCE]])=1,LoanAmount,INDEX(PaymentSchedule3[ENDING BALANCE],ROW()-ROW(PaymentSchedule3[[#Headers],[BEGINNING BALANCE]])-1)),"")</f>
        <v/>
      </c>
      <c r="E203" s="14" t="str">
        <f>IF(PaymentSchedule3[[#This Row],[PMT NO]]&lt;&gt;"",ScheduledPayment,"")</f>
        <v/>
      </c>
      <c r="F20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03" s="14" t="str">
        <f>IF(PaymentSchedule3[[#This Row],[PMT NO]]&lt;&gt;"",PaymentSchedule3[[#This Row],[TOTAL PAYMENT]]-PaymentSchedule3[[#This Row],[INTEREST]],"")</f>
        <v/>
      </c>
      <c r="I203" s="14" t="str">
        <f>IF(PaymentSchedule3[[#This Row],[PMT NO]]&lt;&gt;"",PaymentSchedule3[[#This Row],[BEGINNING BALANCE]]*(InterestRate/PaymentsPerYear),"")</f>
        <v/>
      </c>
      <c r="J203" s="14" t="str">
        <f>IF(PaymentSchedule3[[#This Row],[PMT NO]]&lt;&gt;"",IF(PaymentSchedule3[[#This Row],[SCHEDULED PAYMENT]]+PaymentSchedule3[[#This Row],[EXTRA PAYMENT]]&lt;=PaymentSchedule3[[#This Row],[BEGINNING BALANCE]],PaymentSchedule3[[#This Row],[BEGINNING BALANCE]]-PaymentSchedule3[[#This Row],[PRINCIPAL]],0),"")</f>
        <v/>
      </c>
      <c r="K203" s="14" t="str">
        <f>IF(PaymentSchedule3[[#This Row],[PMT NO]]&lt;&gt;"",SUM(INDEX(PaymentSchedule3[INTEREST],1,1):PaymentSchedule3[[#This Row],[INTEREST]]),"")</f>
        <v/>
      </c>
    </row>
    <row r="204" spans="2:11" x14ac:dyDescent="0.25">
      <c r="B204" s="12" t="str">
        <f>IF(LoanIsGood,IF(ROW()-ROW(PaymentSchedule3[[#Headers],[PMT NO]])&gt;ScheduledNumberOfPayments,"",ROW()-ROW(PaymentSchedule3[[#Headers],[PMT NO]])),"")</f>
        <v/>
      </c>
      <c r="C204" s="13" t="str">
        <f>IF(PaymentSchedule3[[#This Row],[PMT NO]]&lt;&gt;"",EOMONTH(LoanStartDate,ROW(PaymentSchedule3[[#This Row],[PMT NO]])-ROW(PaymentSchedule3[[#Headers],[PMT NO]])-2)+DAY(LoanStartDate),"")</f>
        <v/>
      </c>
      <c r="D204" s="14" t="str">
        <f>IF(PaymentSchedule3[[#This Row],[PMT NO]]&lt;&gt;"",IF(ROW()-ROW(PaymentSchedule3[[#Headers],[BEGINNING BALANCE]])=1,LoanAmount,INDEX(PaymentSchedule3[ENDING BALANCE],ROW()-ROW(PaymentSchedule3[[#Headers],[BEGINNING BALANCE]])-1)),"")</f>
        <v/>
      </c>
      <c r="E204" s="14" t="str">
        <f>IF(PaymentSchedule3[[#This Row],[PMT NO]]&lt;&gt;"",ScheduledPayment,"")</f>
        <v/>
      </c>
      <c r="F20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04" s="14" t="str">
        <f>IF(PaymentSchedule3[[#This Row],[PMT NO]]&lt;&gt;"",PaymentSchedule3[[#This Row],[TOTAL PAYMENT]]-PaymentSchedule3[[#This Row],[INTEREST]],"")</f>
        <v/>
      </c>
      <c r="I204" s="14" t="str">
        <f>IF(PaymentSchedule3[[#This Row],[PMT NO]]&lt;&gt;"",PaymentSchedule3[[#This Row],[BEGINNING BALANCE]]*(InterestRate/PaymentsPerYear),"")</f>
        <v/>
      </c>
      <c r="J204" s="14" t="str">
        <f>IF(PaymentSchedule3[[#This Row],[PMT NO]]&lt;&gt;"",IF(PaymentSchedule3[[#This Row],[SCHEDULED PAYMENT]]+PaymentSchedule3[[#This Row],[EXTRA PAYMENT]]&lt;=PaymentSchedule3[[#This Row],[BEGINNING BALANCE]],PaymentSchedule3[[#This Row],[BEGINNING BALANCE]]-PaymentSchedule3[[#This Row],[PRINCIPAL]],0),"")</f>
        <v/>
      </c>
      <c r="K204" s="14" t="str">
        <f>IF(PaymentSchedule3[[#This Row],[PMT NO]]&lt;&gt;"",SUM(INDEX(PaymentSchedule3[INTEREST],1,1):PaymentSchedule3[[#This Row],[INTEREST]]),"")</f>
        <v/>
      </c>
    </row>
    <row r="205" spans="2:11" x14ac:dyDescent="0.25">
      <c r="B205" s="12" t="str">
        <f>IF(LoanIsGood,IF(ROW()-ROW(PaymentSchedule3[[#Headers],[PMT NO]])&gt;ScheduledNumberOfPayments,"",ROW()-ROW(PaymentSchedule3[[#Headers],[PMT NO]])),"")</f>
        <v/>
      </c>
      <c r="C205" s="13" t="str">
        <f>IF(PaymentSchedule3[[#This Row],[PMT NO]]&lt;&gt;"",EOMONTH(LoanStartDate,ROW(PaymentSchedule3[[#This Row],[PMT NO]])-ROW(PaymentSchedule3[[#Headers],[PMT NO]])-2)+DAY(LoanStartDate),"")</f>
        <v/>
      </c>
      <c r="D205" s="14" t="str">
        <f>IF(PaymentSchedule3[[#This Row],[PMT NO]]&lt;&gt;"",IF(ROW()-ROW(PaymentSchedule3[[#Headers],[BEGINNING BALANCE]])=1,LoanAmount,INDEX(PaymentSchedule3[ENDING BALANCE],ROW()-ROW(PaymentSchedule3[[#Headers],[BEGINNING BALANCE]])-1)),"")</f>
        <v/>
      </c>
      <c r="E205" s="14" t="str">
        <f>IF(PaymentSchedule3[[#This Row],[PMT NO]]&lt;&gt;"",ScheduledPayment,"")</f>
        <v/>
      </c>
      <c r="F20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05" s="14" t="str">
        <f>IF(PaymentSchedule3[[#This Row],[PMT NO]]&lt;&gt;"",PaymentSchedule3[[#This Row],[TOTAL PAYMENT]]-PaymentSchedule3[[#This Row],[INTEREST]],"")</f>
        <v/>
      </c>
      <c r="I205" s="14" t="str">
        <f>IF(PaymentSchedule3[[#This Row],[PMT NO]]&lt;&gt;"",PaymentSchedule3[[#This Row],[BEGINNING BALANCE]]*(InterestRate/PaymentsPerYear),"")</f>
        <v/>
      </c>
      <c r="J205" s="14" t="str">
        <f>IF(PaymentSchedule3[[#This Row],[PMT NO]]&lt;&gt;"",IF(PaymentSchedule3[[#This Row],[SCHEDULED PAYMENT]]+PaymentSchedule3[[#This Row],[EXTRA PAYMENT]]&lt;=PaymentSchedule3[[#This Row],[BEGINNING BALANCE]],PaymentSchedule3[[#This Row],[BEGINNING BALANCE]]-PaymentSchedule3[[#This Row],[PRINCIPAL]],0),"")</f>
        <v/>
      </c>
      <c r="K205" s="14" t="str">
        <f>IF(PaymentSchedule3[[#This Row],[PMT NO]]&lt;&gt;"",SUM(INDEX(PaymentSchedule3[INTEREST],1,1):PaymentSchedule3[[#This Row],[INTEREST]]),"")</f>
        <v/>
      </c>
    </row>
    <row r="206" spans="2:11" x14ac:dyDescent="0.25">
      <c r="B206" s="12" t="str">
        <f>IF(LoanIsGood,IF(ROW()-ROW(PaymentSchedule3[[#Headers],[PMT NO]])&gt;ScheduledNumberOfPayments,"",ROW()-ROW(PaymentSchedule3[[#Headers],[PMT NO]])),"")</f>
        <v/>
      </c>
      <c r="C206" s="13" t="str">
        <f>IF(PaymentSchedule3[[#This Row],[PMT NO]]&lt;&gt;"",EOMONTH(LoanStartDate,ROW(PaymentSchedule3[[#This Row],[PMT NO]])-ROW(PaymentSchedule3[[#Headers],[PMT NO]])-2)+DAY(LoanStartDate),"")</f>
        <v/>
      </c>
      <c r="D206" s="14" t="str">
        <f>IF(PaymentSchedule3[[#This Row],[PMT NO]]&lt;&gt;"",IF(ROW()-ROW(PaymentSchedule3[[#Headers],[BEGINNING BALANCE]])=1,LoanAmount,INDEX(PaymentSchedule3[ENDING BALANCE],ROW()-ROW(PaymentSchedule3[[#Headers],[BEGINNING BALANCE]])-1)),"")</f>
        <v/>
      </c>
      <c r="E206" s="14" t="str">
        <f>IF(PaymentSchedule3[[#This Row],[PMT NO]]&lt;&gt;"",ScheduledPayment,"")</f>
        <v/>
      </c>
      <c r="F20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06" s="14" t="str">
        <f>IF(PaymentSchedule3[[#This Row],[PMT NO]]&lt;&gt;"",PaymentSchedule3[[#This Row],[TOTAL PAYMENT]]-PaymentSchedule3[[#This Row],[INTEREST]],"")</f>
        <v/>
      </c>
      <c r="I206" s="14" t="str">
        <f>IF(PaymentSchedule3[[#This Row],[PMT NO]]&lt;&gt;"",PaymentSchedule3[[#This Row],[BEGINNING BALANCE]]*(InterestRate/PaymentsPerYear),"")</f>
        <v/>
      </c>
      <c r="J206" s="14" t="str">
        <f>IF(PaymentSchedule3[[#This Row],[PMT NO]]&lt;&gt;"",IF(PaymentSchedule3[[#This Row],[SCHEDULED PAYMENT]]+PaymentSchedule3[[#This Row],[EXTRA PAYMENT]]&lt;=PaymentSchedule3[[#This Row],[BEGINNING BALANCE]],PaymentSchedule3[[#This Row],[BEGINNING BALANCE]]-PaymentSchedule3[[#This Row],[PRINCIPAL]],0),"")</f>
        <v/>
      </c>
      <c r="K206" s="14" t="str">
        <f>IF(PaymentSchedule3[[#This Row],[PMT NO]]&lt;&gt;"",SUM(INDEX(PaymentSchedule3[INTEREST],1,1):PaymentSchedule3[[#This Row],[INTEREST]]),"")</f>
        <v/>
      </c>
    </row>
    <row r="207" spans="2:11" x14ac:dyDescent="0.25">
      <c r="B207" s="12" t="str">
        <f>IF(LoanIsGood,IF(ROW()-ROW(PaymentSchedule3[[#Headers],[PMT NO]])&gt;ScheduledNumberOfPayments,"",ROW()-ROW(PaymentSchedule3[[#Headers],[PMT NO]])),"")</f>
        <v/>
      </c>
      <c r="C207" s="13" t="str">
        <f>IF(PaymentSchedule3[[#This Row],[PMT NO]]&lt;&gt;"",EOMONTH(LoanStartDate,ROW(PaymentSchedule3[[#This Row],[PMT NO]])-ROW(PaymentSchedule3[[#Headers],[PMT NO]])-2)+DAY(LoanStartDate),"")</f>
        <v/>
      </c>
      <c r="D207" s="14" t="str">
        <f>IF(PaymentSchedule3[[#This Row],[PMT NO]]&lt;&gt;"",IF(ROW()-ROW(PaymentSchedule3[[#Headers],[BEGINNING BALANCE]])=1,LoanAmount,INDEX(PaymentSchedule3[ENDING BALANCE],ROW()-ROW(PaymentSchedule3[[#Headers],[BEGINNING BALANCE]])-1)),"")</f>
        <v/>
      </c>
      <c r="E207" s="14" t="str">
        <f>IF(PaymentSchedule3[[#This Row],[PMT NO]]&lt;&gt;"",ScheduledPayment,"")</f>
        <v/>
      </c>
      <c r="F20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07" s="14" t="str">
        <f>IF(PaymentSchedule3[[#This Row],[PMT NO]]&lt;&gt;"",PaymentSchedule3[[#This Row],[TOTAL PAYMENT]]-PaymentSchedule3[[#This Row],[INTEREST]],"")</f>
        <v/>
      </c>
      <c r="I207" s="14" t="str">
        <f>IF(PaymentSchedule3[[#This Row],[PMT NO]]&lt;&gt;"",PaymentSchedule3[[#This Row],[BEGINNING BALANCE]]*(InterestRate/PaymentsPerYear),"")</f>
        <v/>
      </c>
      <c r="J207" s="14" t="str">
        <f>IF(PaymentSchedule3[[#This Row],[PMT NO]]&lt;&gt;"",IF(PaymentSchedule3[[#This Row],[SCHEDULED PAYMENT]]+PaymentSchedule3[[#This Row],[EXTRA PAYMENT]]&lt;=PaymentSchedule3[[#This Row],[BEGINNING BALANCE]],PaymentSchedule3[[#This Row],[BEGINNING BALANCE]]-PaymentSchedule3[[#This Row],[PRINCIPAL]],0),"")</f>
        <v/>
      </c>
      <c r="K207" s="14" t="str">
        <f>IF(PaymentSchedule3[[#This Row],[PMT NO]]&lt;&gt;"",SUM(INDEX(PaymentSchedule3[INTEREST],1,1):PaymentSchedule3[[#This Row],[INTEREST]]),"")</f>
        <v/>
      </c>
    </row>
    <row r="208" spans="2:11" x14ac:dyDescent="0.25">
      <c r="B208" s="12" t="str">
        <f>IF(LoanIsGood,IF(ROW()-ROW(PaymentSchedule3[[#Headers],[PMT NO]])&gt;ScheduledNumberOfPayments,"",ROW()-ROW(PaymentSchedule3[[#Headers],[PMT NO]])),"")</f>
        <v/>
      </c>
      <c r="C208" s="13" t="str">
        <f>IF(PaymentSchedule3[[#This Row],[PMT NO]]&lt;&gt;"",EOMONTH(LoanStartDate,ROW(PaymentSchedule3[[#This Row],[PMT NO]])-ROW(PaymentSchedule3[[#Headers],[PMT NO]])-2)+DAY(LoanStartDate),"")</f>
        <v/>
      </c>
      <c r="D208" s="14" t="str">
        <f>IF(PaymentSchedule3[[#This Row],[PMT NO]]&lt;&gt;"",IF(ROW()-ROW(PaymentSchedule3[[#Headers],[BEGINNING BALANCE]])=1,LoanAmount,INDEX(PaymentSchedule3[ENDING BALANCE],ROW()-ROW(PaymentSchedule3[[#Headers],[BEGINNING BALANCE]])-1)),"")</f>
        <v/>
      </c>
      <c r="E208" s="14" t="str">
        <f>IF(PaymentSchedule3[[#This Row],[PMT NO]]&lt;&gt;"",ScheduledPayment,"")</f>
        <v/>
      </c>
      <c r="F20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08" s="14" t="str">
        <f>IF(PaymentSchedule3[[#This Row],[PMT NO]]&lt;&gt;"",PaymentSchedule3[[#This Row],[TOTAL PAYMENT]]-PaymentSchedule3[[#This Row],[INTEREST]],"")</f>
        <v/>
      </c>
      <c r="I208" s="14" t="str">
        <f>IF(PaymentSchedule3[[#This Row],[PMT NO]]&lt;&gt;"",PaymentSchedule3[[#This Row],[BEGINNING BALANCE]]*(InterestRate/PaymentsPerYear),"")</f>
        <v/>
      </c>
      <c r="J208" s="14" t="str">
        <f>IF(PaymentSchedule3[[#This Row],[PMT NO]]&lt;&gt;"",IF(PaymentSchedule3[[#This Row],[SCHEDULED PAYMENT]]+PaymentSchedule3[[#This Row],[EXTRA PAYMENT]]&lt;=PaymentSchedule3[[#This Row],[BEGINNING BALANCE]],PaymentSchedule3[[#This Row],[BEGINNING BALANCE]]-PaymentSchedule3[[#This Row],[PRINCIPAL]],0),"")</f>
        <v/>
      </c>
      <c r="K208" s="14" t="str">
        <f>IF(PaymentSchedule3[[#This Row],[PMT NO]]&lt;&gt;"",SUM(INDEX(PaymentSchedule3[INTEREST],1,1):PaymentSchedule3[[#This Row],[INTEREST]]),"")</f>
        <v/>
      </c>
    </row>
    <row r="209" spans="2:11" x14ac:dyDescent="0.25">
      <c r="B209" s="12" t="str">
        <f>IF(LoanIsGood,IF(ROW()-ROW(PaymentSchedule3[[#Headers],[PMT NO]])&gt;ScheduledNumberOfPayments,"",ROW()-ROW(PaymentSchedule3[[#Headers],[PMT NO]])),"")</f>
        <v/>
      </c>
      <c r="C209" s="13" t="str">
        <f>IF(PaymentSchedule3[[#This Row],[PMT NO]]&lt;&gt;"",EOMONTH(LoanStartDate,ROW(PaymentSchedule3[[#This Row],[PMT NO]])-ROW(PaymentSchedule3[[#Headers],[PMT NO]])-2)+DAY(LoanStartDate),"")</f>
        <v/>
      </c>
      <c r="D209" s="14" t="str">
        <f>IF(PaymentSchedule3[[#This Row],[PMT NO]]&lt;&gt;"",IF(ROW()-ROW(PaymentSchedule3[[#Headers],[BEGINNING BALANCE]])=1,LoanAmount,INDEX(PaymentSchedule3[ENDING BALANCE],ROW()-ROW(PaymentSchedule3[[#Headers],[BEGINNING BALANCE]])-1)),"")</f>
        <v/>
      </c>
      <c r="E209" s="14" t="str">
        <f>IF(PaymentSchedule3[[#This Row],[PMT NO]]&lt;&gt;"",ScheduledPayment,"")</f>
        <v/>
      </c>
      <c r="F20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09" s="14" t="str">
        <f>IF(PaymentSchedule3[[#This Row],[PMT NO]]&lt;&gt;"",PaymentSchedule3[[#This Row],[TOTAL PAYMENT]]-PaymentSchedule3[[#This Row],[INTEREST]],"")</f>
        <v/>
      </c>
      <c r="I209" s="14" t="str">
        <f>IF(PaymentSchedule3[[#This Row],[PMT NO]]&lt;&gt;"",PaymentSchedule3[[#This Row],[BEGINNING BALANCE]]*(InterestRate/PaymentsPerYear),"")</f>
        <v/>
      </c>
      <c r="J209" s="14" t="str">
        <f>IF(PaymentSchedule3[[#This Row],[PMT NO]]&lt;&gt;"",IF(PaymentSchedule3[[#This Row],[SCHEDULED PAYMENT]]+PaymentSchedule3[[#This Row],[EXTRA PAYMENT]]&lt;=PaymentSchedule3[[#This Row],[BEGINNING BALANCE]],PaymentSchedule3[[#This Row],[BEGINNING BALANCE]]-PaymentSchedule3[[#This Row],[PRINCIPAL]],0),"")</f>
        <v/>
      </c>
      <c r="K209" s="14" t="str">
        <f>IF(PaymentSchedule3[[#This Row],[PMT NO]]&lt;&gt;"",SUM(INDEX(PaymentSchedule3[INTEREST],1,1):PaymentSchedule3[[#This Row],[INTEREST]]),"")</f>
        <v/>
      </c>
    </row>
    <row r="210" spans="2:11" x14ac:dyDescent="0.25">
      <c r="B210" s="12" t="str">
        <f>IF(LoanIsGood,IF(ROW()-ROW(PaymentSchedule3[[#Headers],[PMT NO]])&gt;ScheduledNumberOfPayments,"",ROW()-ROW(PaymentSchedule3[[#Headers],[PMT NO]])),"")</f>
        <v/>
      </c>
      <c r="C210" s="13" t="str">
        <f>IF(PaymentSchedule3[[#This Row],[PMT NO]]&lt;&gt;"",EOMONTH(LoanStartDate,ROW(PaymentSchedule3[[#This Row],[PMT NO]])-ROW(PaymentSchedule3[[#Headers],[PMT NO]])-2)+DAY(LoanStartDate),"")</f>
        <v/>
      </c>
      <c r="D210" s="14" t="str">
        <f>IF(PaymentSchedule3[[#This Row],[PMT NO]]&lt;&gt;"",IF(ROW()-ROW(PaymentSchedule3[[#Headers],[BEGINNING BALANCE]])=1,LoanAmount,INDEX(PaymentSchedule3[ENDING BALANCE],ROW()-ROW(PaymentSchedule3[[#Headers],[BEGINNING BALANCE]])-1)),"")</f>
        <v/>
      </c>
      <c r="E210" s="14" t="str">
        <f>IF(PaymentSchedule3[[#This Row],[PMT NO]]&lt;&gt;"",ScheduledPayment,"")</f>
        <v/>
      </c>
      <c r="F21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10" s="14" t="str">
        <f>IF(PaymentSchedule3[[#This Row],[PMT NO]]&lt;&gt;"",PaymentSchedule3[[#This Row],[TOTAL PAYMENT]]-PaymentSchedule3[[#This Row],[INTEREST]],"")</f>
        <v/>
      </c>
      <c r="I210" s="14" t="str">
        <f>IF(PaymentSchedule3[[#This Row],[PMT NO]]&lt;&gt;"",PaymentSchedule3[[#This Row],[BEGINNING BALANCE]]*(InterestRate/PaymentsPerYear),"")</f>
        <v/>
      </c>
      <c r="J210" s="14" t="str">
        <f>IF(PaymentSchedule3[[#This Row],[PMT NO]]&lt;&gt;"",IF(PaymentSchedule3[[#This Row],[SCHEDULED PAYMENT]]+PaymentSchedule3[[#This Row],[EXTRA PAYMENT]]&lt;=PaymentSchedule3[[#This Row],[BEGINNING BALANCE]],PaymentSchedule3[[#This Row],[BEGINNING BALANCE]]-PaymentSchedule3[[#This Row],[PRINCIPAL]],0),"")</f>
        <v/>
      </c>
      <c r="K210" s="14" t="str">
        <f>IF(PaymentSchedule3[[#This Row],[PMT NO]]&lt;&gt;"",SUM(INDEX(PaymentSchedule3[INTEREST],1,1):PaymentSchedule3[[#This Row],[INTEREST]]),"")</f>
        <v/>
      </c>
    </row>
    <row r="211" spans="2:11" x14ac:dyDescent="0.25">
      <c r="B211" s="12" t="str">
        <f>IF(LoanIsGood,IF(ROW()-ROW(PaymentSchedule3[[#Headers],[PMT NO]])&gt;ScheduledNumberOfPayments,"",ROW()-ROW(PaymentSchedule3[[#Headers],[PMT NO]])),"")</f>
        <v/>
      </c>
      <c r="C211" s="13" t="str">
        <f>IF(PaymentSchedule3[[#This Row],[PMT NO]]&lt;&gt;"",EOMONTH(LoanStartDate,ROW(PaymentSchedule3[[#This Row],[PMT NO]])-ROW(PaymentSchedule3[[#Headers],[PMT NO]])-2)+DAY(LoanStartDate),"")</f>
        <v/>
      </c>
      <c r="D211" s="14" t="str">
        <f>IF(PaymentSchedule3[[#This Row],[PMT NO]]&lt;&gt;"",IF(ROW()-ROW(PaymentSchedule3[[#Headers],[BEGINNING BALANCE]])=1,LoanAmount,INDEX(PaymentSchedule3[ENDING BALANCE],ROW()-ROW(PaymentSchedule3[[#Headers],[BEGINNING BALANCE]])-1)),"")</f>
        <v/>
      </c>
      <c r="E211" s="14" t="str">
        <f>IF(PaymentSchedule3[[#This Row],[PMT NO]]&lt;&gt;"",ScheduledPayment,"")</f>
        <v/>
      </c>
      <c r="F21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11" s="14" t="str">
        <f>IF(PaymentSchedule3[[#This Row],[PMT NO]]&lt;&gt;"",PaymentSchedule3[[#This Row],[TOTAL PAYMENT]]-PaymentSchedule3[[#This Row],[INTEREST]],"")</f>
        <v/>
      </c>
      <c r="I211" s="14" t="str">
        <f>IF(PaymentSchedule3[[#This Row],[PMT NO]]&lt;&gt;"",PaymentSchedule3[[#This Row],[BEGINNING BALANCE]]*(InterestRate/PaymentsPerYear),"")</f>
        <v/>
      </c>
      <c r="J211" s="14" t="str">
        <f>IF(PaymentSchedule3[[#This Row],[PMT NO]]&lt;&gt;"",IF(PaymentSchedule3[[#This Row],[SCHEDULED PAYMENT]]+PaymentSchedule3[[#This Row],[EXTRA PAYMENT]]&lt;=PaymentSchedule3[[#This Row],[BEGINNING BALANCE]],PaymentSchedule3[[#This Row],[BEGINNING BALANCE]]-PaymentSchedule3[[#This Row],[PRINCIPAL]],0),"")</f>
        <v/>
      </c>
      <c r="K211" s="14" t="str">
        <f>IF(PaymentSchedule3[[#This Row],[PMT NO]]&lt;&gt;"",SUM(INDEX(PaymentSchedule3[INTEREST],1,1):PaymentSchedule3[[#This Row],[INTEREST]]),"")</f>
        <v/>
      </c>
    </row>
    <row r="212" spans="2:11" x14ac:dyDescent="0.25">
      <c r="B212" s="12" t="str">
        <f>IF(LoanIsGood,IF(ROW()-ROW(PaymentSchedule3[[#Headers],[PMT NO]])&gt;ScheduledNumberOfPayments,"",ROW()-ROW(PaymentSchedule3[[#Headers],[PMT NO]])),"")</f>
        <v/>
      </c>
      <c r="C212" s="13" t="str">
        <f>IF(PaymentSchedule3[[#This Row],[PMT NO]]&lt;&gt;"",EOMONTH(LoanStartDate,ROW(PaymentSchedule3[[#This Row],[PMT NO]])-ROW(PaymentSchedule3[[#Headers],[PMT NO]])-2)+DAY(LoanStartDate),"")</f>
        <v/>
      </c>
      <c r="D212" s="14" t="str">
        <f>IF(PaymentSchedule3[[#This Row],[PMT NO]]&lt;&gt;"",IF(ROW()-ROW(PaymentSchedule3[[#Headers],[BEGINNING BALANCE]])=1,LoanAmount,INDEX(PaymentSchedule3[ENDING BALANCE],ROW()-ROW(PaymentSchedule3[[#Headers],[BEGINNING BALANCE]])-1)),"")</f>
        <v/>
      </c>
      <c r="E212" s="14" t="str">
        <f>IF(PaymentSchedule3[[#This Row],[PMT NO]]&lt;&gt;"",ScheduledPayment,"")</f>
        <v/>
      </c>
      <c r="F21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12" s="14" t="str">
        <f>IF(PaymentSchedule3[[#This Row],[PMT NO]]&lt;&gt;"",PaymentSchedule3[[#This Row],[TOTAL PAYMENT]]-PaymentSchedule3[[#This Row],[INTEREST]],"")</f>
        <v/>
      </c>
      <c r="I212" s="14" t="str">
        <f>IF(PaymentSchedule3[[#This Row],[PMT NO]]&lt;&gt;"",PaymentSchedule3[[#This Row],[BEGINNING BALANCE]]*(InterestRate/PaymentsPerYear),"")</f>
        <v/>
      </c>
      <c r="J212" s="14" t="str">
        <f>IF(PaymentSchedule3[[#This Row],[PMT NO]]&lt;&gt;"",IF(PaymentSchedule3[[#This Row],[SCHEDULED PAYMENT]]+PaymentSchedule3[[#This Row],[EXTRA PAYMENT]]&lt;=PaymentSchedule3[[#This Row],[BEGINNING BALANCE]],PaymentSchedule3[[#This Row],[BEGINNING BALANCE]]-PaymentSchedule3[[#This Row],[PRINCIPAL]],0),"")</f>
        <v/>
      </c>
      <c r="K212" s="14" t="str">
        <f>IF(PaymentSchedule3[[#This Row],[PMT NO]]&lt;&gt;"",SUM(INDEX(PaymentSchedule3[INTEREST],1,1):PaymentSchedule3[[#This Row],[INTEREST]]),"")</f>
        <v/>
      </c>
    </row>
    <row r="213" spans="2:11" x14ac:dyDescent="0.25">
      <c r="B213" s="12" t="str">
        <f>IF(LoanIsGood,IF(ROW()-ROW(PaymentSchedule3[[#Headers],[PMT NO]])&gt;ScheduledNumberOfPayments,"",ROW()-ROW(PaymentSchedule3[[#Headers],[PMT NO]])),"")</f>
        <v/>
      </c>
      <c r="C213" s="13" t="str">
        <f>IF(PaymentSchedule3[[#This Row],[PMT NO]]&lt;&gt;"",EOMONTH(LoanStartDate,ROW(PaymentSchedule3[[#This Row],[PMT NO]])-ROW(PaymentSchedule3[[#Headers],[PMT NO]])-2)+DAY(LoanStartDate),"")</f>
        <v/>
      </c>
      <c r="D213" s="14" t="str">
        <f>IF(PaymentSchedule3[[#This Row],[PMT NO]]&lt;&gt;"",IF(ROW()-ROW(PaymentSchedule3[[#Headers],[BEGINNING BALANCE]])=1,LoanAmount,INDEX(PaymentSchedule3[ENDING BALANCE],ROW()-ROW(PaymentSchedule3[[#Headers],[BEGINNING BALANCE]])-1)),"")</f>
        <v/>
      </c>
      <c r="E213" s="14" t="str">
        <f>IF(PaymentSchedule3[[#This Row],[PMT NO]]&lt;&gt;"",ScheduledPayment,"")</f>
        <v/>
      </c>
      <c r="F21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13" s="14" t="str">
        <f>IF(PaymentSchedule3[[#This Row],[PMT NO]]&lt;&gt;"",PaymentSchedule3[[#This Row],[TOTAL PAYMENT]]-PaymentSchedule3[[#This Row],[INTEREST]],"")</f>
        <v/>
      </c>
      <c r="I213" s="14" t="str">
        <f>IF(PaymentSchedule3[[#This Row],[PMT NO]]&lt;&gt;"",PaymentSchedule3[[#This Row],[BEGINNING BALANCE]]*(InterestRate/PaymentsPerYear),"")</f>
        <v/>
      </c>
      <c r="J213" s="14" t="str">
        <f>IF(PaymentSchedule3[[#This Row],[PMT NO]]&lt;&gt;"",IF(PaymentSchedule3[[#This Row],[SCHEDULED PAYMENT]]+PaymentSchedule3[[#This Row],[EXTRA PAYMENT]]&lt;=PaymentSchedule3[[#This Row],[BEGINNING BALANCE]],PaymentSchedule3[[#This Row],[BEGINNING BALANCE]]-PaymentSchedule3[[#This Row],[PRINCIPAL]],0),"")</f>
        <v/>
      </c>
      <c r="K213" s="14" t="str">
        <f>IF(PaymentSchedule3[[#This Row],[PMT NO]]&lt;&gt;"",SUM(INDEX(PaymentSchedule3[INTEREST],1,1):PaymentSchedule3[[#This Row],[INTEREST]]),"")</f>
        <v/>
      </c>
    </row>
    <row r="214" spans="2:11" x14ac:dyDescent="0.25">
      <c r="B214" s="12" t="str">
        <f>IF(LoanIsGood,IF(ROW()-ROW(PaymentSchedule3[[#Headers],[PMT NO]])&gt;ScheduledNumberOfPayments,"",ROW()-ROW(PaymentSchedule3[[#Headers],[PMT NO]])),"")</f>
        <v/>
      </c>
      <c r="C214" s="13" t="str">
        <f>IF(PaymentSchedule3[[#This Row],[PMT NO]]&lt;&gt;"",EOMONTH(LoanStartDate,ROW(PaymentSchedule3[[#This Row],[PMT NO]])-ROW(PaymentSchedule3[[#Headers],[PMT NO]])-2)+DAY(LoanStartDate),"")</f>
        <v/>
      </c>
      <c r="D214" s="14" t="str">
        <f>IF(PaymentSchedule3[[#This Row],[PMT NO]]&lt;&gt;"",IF(ROW()-ROW(PaymentSchedule3[[#Headers],[BEGINNING BALANCE]])=1,LoanAmount,INDEX(PaymentSchedule3[ENDING BALANCE],ROW()-ROW(PaymentSchedule3[[#Headers],[BEGINNING BALANCE]])-1)),"")</f>
        <v/>
      </c>
      <c r="E214" s="14" t="str">
        <f>IF(PaymentSchedule3[[#This Row],[PMT NO]]&lt;&gt;"",ScheduledPayment,"")</f>
        <v/>
      </c>
      <c r="F21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14" s="14" t="str">
        <f>IF(PaymentSchedule3[[#This Row],[PMT NO]]&lt;&gt;"",PaymentSchedule3[[#This Row],[TOTAL PAYMENT]]-PaymentSchedule3[[#This Row],[INTEREST]],"")</f>
        <v/>
      </c>
      <c r="I214" s="14" t="str">
        <f>IF(PaymentSchedule3[[#This Row],[PMT NO]]&lt;&gt;"",PaymentSchedule3[[#This Row],[BEGINNING BALANCE]]*(InterestRate/PaymentsPerYear),"")</f>
        <v/>
      </c>
      <c r="J214" s="14" t="str">
        <f>IF(PaymentSchedule3[[#This Row],[PMT NO]]&lt;&gt;"",IF(PaymentSchedule3[[#This Row],[SCHEDULED PAYMENT]]+PaymentSchedule3[[#This Row],[EXTRA PAYMENT]]&lt;=PaymentSchedule3[[#This Row],[BEGINNING BALANCE]],PaymentSchedule3[[#This Row],[BEGINNING BALANCE]]-PaymentSchedule3[[#This Row],[PRINCIPAL]],0),"")</f>
        <v/>
      </c>
      <c r="K214" s="14" t="str">
        <f>IF(PaymentSchedule3[[#This Row],[PMT NO]]&lt;&gt;"",SUM(INDEX(PaymentSchedule3[INTEREST],1,1):PaymentSchedule3[[#This Row],[INTEREST]]),"")</f>
        <v/>
      </c>
    </row>
    <row r="215" spans="2:11" x14ac:dyDescent="0.25">
      <c r="B215" s="12" t="str">
        <f>IF(LoanIsGood,IF(ROW()-ROW(PaymentSchedule3[[#Headers],[PMT NO]])&gt;ScheduledNumberOfPayments,"",ROW()-ROW(PaymentSchedule3[[#Headers],[PMT NO]])),"")</f>
        <v/>
      </c>
      <c r="C215" s="13" t="str">
        <f>IF(PaymentSchedule3[[#This Row],[PMT NO]]&lt;&gt;"",EOMONTH(LoanStartDate,ROW(PaymentSchedule3[[#This Row],[PMT NO]])-ROW(PaymentSchedule3[[#Headers],[PMT NO]])-2)+DAY(LoanStartDate),"")</f>
        <v/>
      </c>
      <c r="D215" s="14" t="str">
        <f>IF(PaymentSchedule3[[#This Row],[PMT NO]]&lt;&gt;"",IF(ROW()-ROW(PaymentSchedule3[[#Headers],[BEGINNING BALANCE]])=1,LoanAmount,INDEX(PaymentSchedule3[ENDING BALANCE],ROW()-ROW(PaymentSchedule3[[#Headers],[BEGINNING BALANCE]])-1)),"")</f>
        <v/>
      </c>
      <c r="E215" s="14" t="str">
        <f>IF(PaymentSchedule3[[#This Row],[PMT NO]]&lt;&gt;"",ScheduledPayment,"")</f>
        <v/>
      </c>
      <c r="F21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15" s="14" t="str">
        <f>IF(PaymentSchedule3[[#This Row],[PMT NO]]&lt;&gt;"",PaymentSchedule3[[#This Row],[TOTAL PAYMENT]]-PaymentSchedule3[[#This Row],[INTEREST]],"")</f>
        <v/>
      </c>
      <c r="I215" s="14" t="str">
        <f>IF(PaymentSchedule3[[#This Row],[PMT NO]]&lt;&gt;"",PaymentSchedule3[[#This Row],[BEGINNING BALANCE]]*(InterestRate/PaymentsPerYear),"")</f>
        <v/>
      </c>
      <c r="J215" s="14" t="str">
        <f>IF(PaymentSchedule3[[#This Row],[PMT NO]]&lt;&gt;"",IF(PaymentSchedule3[[#This Row],[SCHEDULED PAYMENT]]+PaymentSchedule3[[#This Row],[EXTRA PAYMENT]]&lt;=PaymentSchedule3[[#This Row],[BEGINNING BALANCE]],PaymentSchedule3[[#This Row],[BEGINNING BALANCE]]-PaymentSchedule3[[#This Row],[PRINCIPAL]],0),"")</f>
        <v/>
      </c>
      <c r="K215" s="14" t="str">
        <f>IF(PaymentSchedule3[[#This Row],[PMT NO]]&lt;&gt;"",SUM(INDEX(PaymentSchedule3[INTEREST],1,1):PaymentSchedule3[[#This Row],[INTEREST]]),"")</f>
        <v/>
      </c>
    </row>
    <row r="216" spans="2:11" x14ac:dyDescent="0.25">
      <c r="B216" s="12" t="str">
        <f>IF(LoanIsGood,IF(ROW()-ROW(PaymentSchedule3[[#Headers],[PMT NO]])&gt;ScheduledNumberOfPayments,"",ROW()-ROW(PaymentSchedule3[[#Headers],[PMT NO]])),"")</f>
        <v/>
      </c>
      <c r="C216" s="13" t="str">
        <f>IF(PaymentSchedule3[[#This Row],[PMT NO]]&lt;&gt;"",EOMONTH(LoanStartDate,ROW(PaymentSchedule3[[#This Row],[PMT NO]])-ROW(PaymentSchedule3[[#Headers],[PMT NO]])-2)+DAY(LoanStartDate),"")</f>
        <v/>
      </c>
      <c r="D216" s="14" t="str">
        <f>IF(PaymentSchedule3[[#This Row],[PMT NO]]&lt;&gt;"",IF(ROW()-ROW(PaymentSchedule3[[#Headers],[BEGINNING BALANCE]])=1,LoanAmount,INDEX(PaymentSchedule3[ENDING BALANCE],ROW()-ROW(PaymentSchedule3[[#Headers],[BEGINNING BALANCE]])-1)),"")</f>
        <v/>
      </c>
      <c r="E216" s="14" t="str">
        <f>IF(PaymentSchedule3[[#This Row],[PMT NO]]&lt;&gt;"",ScheduledPayment,"")</f>
        <v/>
      </c>
      <c r="F21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16" s="14" t="str">
        <f>IF(PaymentSchedule3[[#This Row],[PMT NO]]&lt;&gt;"",PaymentSchedule3[[#This Row],[TOTAL PAYMENT]]-PaymentSchedule3[[#This Row],[INTEREST]],"")</f>
        <v/>
      </c>
      <c r="I216" s="14" t="str">
        <f>IF(PaymentSchedule3[[#This Row],[PMT NO]]&lt;&gt;"",PaymentSchedule3[[#This Row],[BEGINNING BALANCE]]*(InterestRate/PaymentsPerYear),"")</f>
        <v/>
      </c>
      <c r="J216" s="14" t="str">
        <f>IF(PaymentSchedule3[[#This Row],[PMT NO]]&lt;&gt;"",IF(PaymentSchedule3[[#This Row],[SCHEDULED PAYMENT]]+PaymentSchedule3[[#This Row],[EXTRA PAYMENT]]&lt;=PaymentSchedule3[[#This Row],[BEGINNING BALANCE]],PaymentSchedule3[[#This Row],[BEGINNING BALANCE]]-PaymentSchedule3[[#This Row],[PRINCIPAL]],0),"")</f>
        <v/>
      </c>
      <c r="K216" s="14" t="str">
        <f>IF(PaymentSchedule3[[#This Row],[PMT NO]]&lt;&gt;"",SUM(INDEX(PaymentSchedule3[INTEREST],1,1):PaymentSchedule3[[#This Row],[INTEREST]]),"")</f>
        <v/>
      </c>
    </row>
    <row r="217" spans="2:11" x14ac:dyDescent="0.25">
      <c r="B217" s="12" t="str">
        <f>IF(LoanIsGood,IF(ROW()-ROW(PaymentSchedule3[[#Headers],[PMT NO]])&gt;ScheduledNumberOfPayments,"",ROW()-ROW(PaymentSchedule3[[#Headers],[PMT NO]])),"")</f>
        <v/>
      </c>
      <c r="C217" s="13" t="str">
        <f>IF(PaymentSchedule3[[#This Row],[PMT NO]]&lt;&gt;"",EOMONTH(LoanStartDate,ROW(PaymentSchedule3[[#This Row],[PMT NO]])-ROW(PaymentSchedule3[[#Headers],[PMT NO]])-2)+DAY(LoanStartDate),"")</f>
        <v/>
      </c>
      <c r="D217" s="14" t="str">
        <f>IF(PaymentSchedule3[[#This Row],[PMT NO]]&lt;&gt;"",IF(ROW()-ROW(PaymentSchedule3[[#Headers],[BEGINNING BALANCE]])=1,LoanAmount,INDEX(PaymentSchedule3[ENDING BALANCE],ROW()-ROW(PaymentSchedule3[[#Headers],[BEGINNING BALANCE]])-1)),"")</f>
        <v/>
      </c>
      <c r="E217" s="14" t="str">
        <f>IF(PaymentSchedule3[[#This Row],[PMT NO]]&lt;&gt;"",ScheduledPayment,"")</f>
        <v/>
      </c>
      <c r="F21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17" s="14" t="str">
        <f>IF(PaymentSchedule3[[#This Row],[PMT NO]]&lt;&gt;"",PaymentSchedule3[[#This Row],[TOTAL PAYMENT]]-PaymentSchedule3[[#This Row],[INTEREST]],"")</f>
        <v/>
      </c>
      <c r="I217" s="14" t="str">
        <f>IF(PaymentSchedule3[[#This Row],[PMT NO]]&lt;&gt;"",PaymentSchedule3[[#This Row],[BEGINNING BALANCE]]*(InterestRate/PaymentsPerYear),"")</f>
        <v/>
      </c>
      <c r="J217" s="14" t="str">
        <f>IF(PaymentSchedule3[[#This Row],[PMT NO]]&lt;&gt;"",IF(PaymentSchedule3[[#This Row],[SCHEDULED PAYMENT]]+PaymentSchedule3[[#This Row],[EXTRA PAYMENT]]&lt;=PaymentSchedule3[[#This Row],[BEGINNING BALANCE]],PaymentSchedule3[[#This Row],[BEGINNING BALANCE]]-PaymentSchedule3[[#This Row],[PRINCIPAL]],0),"")</f>
        <v/>
      </c>
      <c r="K217" s="14" t="str">
        <f>IF(PaymentSchedule3[[#This Row],[PMT NO]]&lt;&gt;"",SUM(INDEX(PaymentSchedule3[INTEREST],1,1):PaymentSchedule3[[#This Row],[INTEREST]]),"")</f>
        <v/>
      </c>
    </row>
    <row r="218" spans="2:11" x14ac:dyDescent="0.25">
      <c r="B218" s="12" t="str">
        <f>IF(LoanIsGood,IF(ROW()-ROW(PaymentSchedule3[[#Headers],[PMT NO]])&gt;ScheduledNumberOfPayments,"",ROW()-ROW(PaymentSchedule3[[#Headers],[PMT NO]])),"")</f>
        <v/>
      </c>
      <c r="C218" s="13" t="str">
        <f>IF(PaymentSchedule3[[#This Row],[PMT NO]]&lt;&gt;"",EOMONTH(LoanStartDate,ROW(PaymentSchedule3[[#This Row],[PMT NO]])-ROW(PaymentSchedule3[[#Headers],[PMT NO]])-2)+DAY(LoanStartDate),"")</f>
        <v/>
      </c>
      <c r="D218" s="14" t="str">
        <f>IF(PaymentSchedule3[[#This Row],[PMT NO]]&lt;&gt;"",IF(ROW()-ROW(PaymentSchedule3[[#Headers],[BEGINNING BALANCE]])=1,LoanAmount,INDEX(PaymentSchedule3[ENDING BALANCE],ROW()-ROW(PaymentSchedule3[[#Headers],[BEGINNING BALANCE]])-1)),"")</f>
        <v/>
      </c>
      <c r="E218" s="14" t="str">
        <f>IF(PaymentSchedule3[[#This Row],[PMT NO]]&lt;&gt;"",ScheduledPayment,"")</f>
        <v/>
      </c>
      <c r="F21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18" s="14" t="str">
        <f>IF(PaymentSchedule3[[#This Row],[PMT NO]]&lt;&gt;"",PaymentSchedule3[[#This Row],[TOTAL PAYMENT]]-PaymentSchedule3[[#This Row],[INTEREST]],"")</f>
        <v/>
      </c>
      <c r="I218" s="14" t="str">
        <f>IF(PaymentSchedule3[[#This Row],[PMT NO]]&lt;&gt;"",PaymentSchedule3[[#This Row],[BEGINNING BALANCE]]*(InterestRate/PaymentsPerYear),"")</f>
        <v/>
      </c>
      <c r="J218" s="14" t="str">
        <f>IF(PaymentSchedule3[[#This Row],[PMT NO]]&lt;&gt;"",IF(PaymentSchedule3[[#This Row],[SCHEDULED PAYMENT]]+PaymentSchedule3[[#This Row],[EXTRA PAYMENT]]&lt;=PaymentSchedule3[[#This Row],[BEGINNING BALANCE]],PaymentSchedule3[[#This Row],[BEGINNING BALANCE]]-PaymentSchedule3[[#This Row],[PRINCIPAL]],0),"")</f>
        <v/>
      </c>
      <c r="K218" s="14" t="str">
        <f>IF(PaymentSchedule3[[#This Row],[PMT NO]]&lt;&gt;"",SUM(INDEX(PaymentSchedule3[INTEREST],1,1):PaymentSchedule3[[#This Row],[INTEREST]]),"")</f>
        <v/>
      </c>
    </row>
    <row r="219" spans="2:11" x14ac:dyDescent="0.25">
      <c r="B219" s="12" t="str">
        <f>IF(LoanIsGood,IF(ROW()-ROW(PaymentSchedule3[[#Headers],[PMT NO]])&gt;ScheduledNumberOfPayments,"",ROW()-ROW(PaymentSchedule3[[#Headers],[PMT NO]])),"")</f>
        <v/>
      </c>
      <c r="C219" s="13" t="str">
        <f>IF(PaymentSchedule3[[#This Row],[PMT NO]]&lt;&gt;"",EOMONTH(LoanStartDate,ROW(PaymentSchedule3[[#This Row],[PMT NO]])-ROW(PaymentSchedule3[[#Headers],[PMT NO]])-2)+DAY(LoanStartDate),"")</f>
        <v/>
      </c>
      <c r="D219" s="14" t="str">
        <f>IF(PaymentSchedule3[[#This Row],[PMT NO]]&lt;&gt;"",IF(ROW()-ROW(PaymentSchedule3[[#Headers],[BEGINNING BALANCE]])=1,LoanAmount,INDEX(PaymentSchedule3[ENDING BALANCE],ROW()-ROW(PaymentSchedule3[[#Headers],[BEGINNING BALANCE]])-1)),"")</f>
        <v/>
      </c>
      <c r="E219" s="14" t="str">
        <f>IF(PaymentSchedule3[[#This Row],[PMT NO]]&lt;&gt;"",ScheduledPayment,"")</f>
        <v/>
      </c>
      <c r="F21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19" s="14" t="str">
        <f>IF(PaymentSchedule3[[#This Row],[PMT NO]]&lt;&gt;"",PaymentSchedule3[[#This Row],[TOTAL PAYMENT]]-PaymentSchedule3[[#This Row],[INTEREST]],"")</f>
        <v/>
      </c>
      <c r="I219" s="14" t="str">
        <f>IF(PaymentSchedule3[[#This Row],[PMT NO]]&lt;&gt;"",PaymentSchedule3[[#This Row],[BEGINNING BALANCE]]*(InterestRate/PaymentsPerYear),"")</f>
        <v/>
      </c>
      <c r="J219" s="14" t="str">
        <f>IF(PaymentSchedule3[[#This Row],[PMT NO]]&lt;&gt;"",IF(PaymentSchedule3[[#This Row],[SCHEDULED PAYMENT]]+PaymentSchedule3[[#This Row],[EXTRA PAYMENT]]&lt;=PaymentSchedule3[[#This Row],[BEGINNING BALANCE]],PaymentSchedule3[[#This Row],[BEGINNING BALANCE]]-PaymentSchedule3[[#This Row],[PRINCIPAL]],0),"")</f>
        <v/>
      </c>
      <c r="K219" s="14" t="str">
        <f>IF(PaymentSchedule3[[#This Row],[PMT NO]]&lt;&gt;"",SUM(INDEX(PaymentSchedule3[INTEREST],1,1):PaymentSchedule3[[#This Row],[INTEREST]]),"")</f>
        <v/>
      </c>
    </row>
    <row r="220" spans="2:11" x14ac:dyDescent="0.25">
      <c r="B220" s="12" t="str">
        <f>IF(LoanIsGood,IF(ROW()-ROW(PaymentSchedule3[[#Headers],[PMT NO]])&gt;ScheduledNumberOfPayments,"",ROW()-ROW(PaymentSchedule3[[#Headers],[PMT NO]])),"")</f>
        <v/>
      </c>
      <c r="C220" s="13" t="str">
        <f>IF(PaymentSchedule3[[#This Row],[PMT NO]]&lt;&gt;"",EOMONTH(LoanStartDate,ROW(PaymentSchedule3[[#This Row],[PMT NO]])-ROW(PaymentSchedule3[[#Headers],[PMT NO]])-2)+DAY(LoanStartDate),"")</f>
        <v/>
      </c>
      <c r="D220" s="14" t="str">
        <f>IF(PaymentSchedule3[[#This Row],[PMT NO]]&lt;&gt;"",IF(ROW()-ROW(PaymentSchedule3[[#Headers],[BEGINNING BALANCE]])=1,LoanAmount,INDEX(PaymentSchedule3[ENDING BALANCE],ROW()-ROW(PaymentSchedule3[[#Headers],[BEGINNING BALANCE]])-1)),"")</f>
        <v/>
      </c>
      <c r="E220" s="14" t="str">
        <f>IF(PaymentSchedule3[[#This Row],[PMT NO]]&lt;&gt;"",ScheduledPayment,"")</f>
        <v/>
      </c>
      <c r="F22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20" s="14" t="str">
        <f>IF(PaymentSchedule3[[#This Row],[PMT NO]]&lt;&gt;"",PaymentSchedule3[[#This Row],[TOTAL PAYMENT]]-PaymentSchedule3[[#This Row],[INTEREST]],"")</f>
        <v/>
      </c>
      <c r="I220" s="14" t="str">
        <f>IF(PaymentSchedule3[[#This Row],[PMT NO]]&lt;&gt;"",PaymentSchedule3[[#This Row],[BEGINNING BALANCE]]*(InterestRate/PaymentsPerYear),"")</f>
        <v/>
      </c>
      <c r="J220" s="14" t="str">
        <f>IF(PaymentSchedule3[[#This Row],[PMT NO]]&lt;&gt;"",IF(PaymentSchedule3[[#This Row],[SCHEDULED PAYMENT]]+PaymentSchedule3[[#This Row],[EXTRA PAYMENT]]&lt;=PaymentSchedule3[[#This Row],[BEGINNING BALANCE]],PaymentSchedule3[[#This Row],[BEGINNING BALANCE]]-PaymentSchedule3[[#This Row],[PRINCIPAL]],0),"")</f>
        <v/>
      </c>
      <c r="K220" s="14" t="str">
        <f>IF(PaymentSchedule3[[#This Row],[PMT NO]]&lt;&gt;"",SUM(INDEX(PaymentSchedule3[INTEREST],1,1):PaymentSchedule3[[#This Row],[INTEREST]]),"")</f>
        <v/>
      </c>
    </row>
    <row r="221" spans="2:11" x14ac:dyDescent="0.25">
      <c r="B221" s="12" t="str">
        <f>IF(LoanIsGood,IF(ROW()-ROW(PaymentSchedule3[[#Headers],[PMT NO]])&gt;ScheduledNumberOfPayments,"",ROW()-ROW(PaymentSchedule3[[#Headers],[PMT NO]])),"")</f>
        <v/>
      </c>
      <c r="C221" s="13" t="str">
        <f>IF(PaymentSchedule3[[#This Row],[PMT NO]]&lt;&gt;"",EOMONTH(LoanStartDate,ROW(PaymentSchedule3[[#This Row],[PMT NO]])-ROW(PaymentSchedule3[[#Headers],[PMT NO]])-2)+DAY(LoanStartDate),"")</f>
        <v/>
      </c>
      <c r="D221" s="14" t="str">
        <f>IF(PaymentSchedule3[[#This Row],[PMT NO]]&lt;&gt;"",IF(ROW()-ROW(PaymentSchedule3[[#Headers],[BEGINNING BALANCE]])=1,LoanAmount,INDEX(PaymentSchedule3[ENDING BALANCE],ROW()-ROW(PaymentSchedule3[[#Headers],[BEGINNING BALANCE]])-1)),"")</f>
        <v/>
      </c>
      <c r="E221" s="14" t="str">
        <f>IF(PaymentSchedule3[[#This Row],[PMT NO]]&lt;&gt;"",ScheduledPayment,"")</f>
        <v/>
      </c>
      <c r="F22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21" s="14" t="str">
        <f>IF(PaymentSchedule3[[#This Row],[PMT NO]]&lt;&gt;"",PaymentSchedule3[[#This Row],[TOTAL PAYMENT]]-PaymentSchedule3[[#This Row],[INTEREST]],"")</f>
        <v/>
      </c>
      <c r="I221" s="14" t="str">
        <f>IF(PaymentSchedule3[[#This Row],[PMT NO]]&lt;&gt;"",PaymentSchedule3[[#This Row],[BEGINNING BALANCE]]*(InterestRate/PaymentsPerYear),"")</f>
        <v/>
      </c>
      <c r="J221" s="14" t="str">
        <f>IF(PaymentSchedule3[[#This Row],[PMT NO]]&lt;&gt;"",IF(PaymentSchedule3[[#This Row],[SCHEDULED PAYMENT]]+PaymentSchedule3[[#This Row],[EXTRA PAYMENT]]&lt;=PaymentSchedule3[[#This Row],[BEGINNING BALANCE]],PaymentSchedule3[[#This Row],[BEGINNING BALANCE]]-PaymentSchedule3[[#This Row],[PRINCIPAL]],0),"")</f>
        <v/>
      </c>
      <c r="K221" s="14" t="str">
        <f>IF(PaymentSchedule3[[#This Row],[PMT NO]]&lt;&gt;"",SUM(INDEX(PaymentSchedule3[INTEREST],1,1):PaymentSchedule3[[#This Row],[INTEREST]]),"")</f>
        <v/>
      </c>
    </row>
    <row r="222" spans="2:11" x14ac:dyDescent="0.25">
      <c r="B222" s="12" t="str">
        <f>IF(LoanIsGood,IF(ROW()-ROW(PaymentSchedule3[[#Headers],[PMT NO]])&gt;ScheduledNumberOfPayments,"",ROW()-ROW(PaymentSchedule3[[#Headers],[PMT NO]])),"")</f>
        <v/>
      </c>
      <c r="C222" s="13" t="str">
        <f>IF(PaymentSchedule3[[#This Row],[PMT NO]]&lt;&gt;"",EOMONTH(LoanStartDate,ROW(PaymentSchedule3[[#This Row],[PMT NO]])-ROW(PaymentSchedule3[[#Headers],[PMT NO]])-2)+DAY(LoanStartDate),"")</f>
        <v/>
      </c>
      <c r="D222" s="14" t="str">
        <f>IF(PaymentSchedule3[[#This Row],[PMT NO]]&lt;&gt;"",IF(ROW()-ROW(PaymentSchedule3[[#Headers],[BEGINNING BALANCE]])=1,LoanAmount,INDEX(PaymentSchedule3[ENDING BALANCE],ROW()-ROW(PaymentSchedule3[[#Headers],[BEGINNING BALANCE]])-1)),"")</f>
        <v/>
      </c>
      <c r="E222" s="14" t="str">
        <f>IF(PaymentSchedule3[[#This Row],[PMT NO]]&lt;&gt;"",ScheduledPayment,"")</f>
        <v/>
      </c>
      <c r="F22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22" s="14" t="str">
        <f>IF(PaymentSchedule3[[#This Row],[PMT NO]]&lt;&gt;"",PaymentSchedule3[[#This Row],[TOTAL PAYMENT]]-PaymentSchedule3[[#This Row],[INTEREST]],"")</f>
        <v/>
      </c>
      <c r="I222" s="14" t="str">
        <f>IF(PaymentSchedule3[[#This Row],[PMT NO]]&lt;&gt;"",PaymentSchedule3[[#This Row],[BEGINNING BALANCE]]*(InterestRate/PaymentsPerYear),"")</f>
        <v/>
      </c>
      <c r="J222" s="14" t="str">
        <f>IF(PaymentSchedule3[[#This Row],[PMT NO]]&lt;&gt;"",IF(PaymentSchedule3[[#This Row],[SCHEDULED PAYMENT]]+PaymentSchedule3[[#This Row],[EXTRA PAYMENT]]&lt;=PaymentSchedule3[[#This Row],[BEGINNING BALANCE]],PaymentSchedule3[[#This Row],[BEGINNING BALANCE]]-PaymentSchedule3[[#This Row],[PRINCIPAL]],0),"")</f>
        <v/>
      </c>
      <c r="K222" s="14" t="str">
        <f>IF(PaymentSchedule3[[#This Row],[PMT NO]]&lt;&gt;"",SUM(INDEX(PaymentSchedule3[INTEREST],1,1):PaymentSchedule3[[#This Row],[INTEREST]]),"")</f>
        <v/>
      </c>
    </row>
    <row r="223" spans="2:11" x14ac:dyDescent="0.25">
      <c r="B223" s="12" t="str">
        <f>IF(LoanIsGood,IF(ROW()-ROW(PaymentSchedule3[[#Headers],[PMT NO]])&gt;ScheduledNumberOfPayments,"",ROW()-ROW(PaymentSchedule3[[#Headers],[PMT NO]])),"")</f>
        <v/>
      </c>
      <c r="C223" s="13" t="str">
        <f>IF(PaymentSchedule3[[#This Row],[PMT NO]]&lt;&gt;"",EOMONTH(LoanStartDate,ROW(PaymentSchedule3[[#This Row],[PMT NO]])-ROW(PaymentSchedule3[[#Headers],[PMT NO]])-2)+DAY(LoanStartDate),"")</f>
        <v/>
      </c>
      <c r="D223" s="14" t="str">
        <f>IF(PaymentSchedule3[[#This Row],[PMT NO]]&lt;&gt;"",IF(ROW()-ROW(PaymentSchedule3[[#Headers],[BEGINNING BALANCE]])=1,LoanAmount,INDEX(PaymentSchedule3[ENDING BALANCE],ROW()-ROW(PaymentSchedule3[[#Headers],[BEGINNING BALANCE]])-1)),"")</f>
        <v/>
      </c>
      <c r="E223" s="14" t="str">
        <f>IF(PaymentSchedule3[[#This Row],[PMT NO]]&lt;&gt;"",ScheduledPayment,"")</f>
        <v/>
      </c>
      <c r="F22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23" s="14" t="str">
        <f>IF(PaymentSchedule3[[#This Row],[PMT NO]]&lt;&gt;"",PaymentSchedule3[[#This Row],[TOTAL PAYMENT]]-PaymentSchedule3[[#This Row],[INTEREST]],"")</f>
        <v/>
      </c>
      <c r="I223" s="14" t="str">
        <f>IF(PaymentSchedule3[[#This Row],[PMT NO]]&lt;&gt;"",PaymentSchedule3[[#This Row],[BEGINNING BALANCE]]*(InterestRate/PaymentsPerYear),"")</f>
        <v/>
      </c>
      <c r="J223" s="14" t="str">
        <f>IF(PaymentSchedule3[[#This Row],[PMT NO]]&lt;&gt;"",IF(PaymentSchedule3[[#This Row],[SCHEDULED PAYMENT]]+PaymentSchedule3[[#This Row],[EXTRA PAYMENT]]&lt;=PaymentSchedule3[[#This Row],[BEGINNING BALANCE]],PaymentSchedule3[[#This Row],[BEGINNING BALANCE]]-PaymentSchedule3[[#This Row],[PRINCIPAL]],0),"")</f>
        <v/>
      </c>
      <c r="K223" s="14" t="str">
        <f>IF(PaymentSchedule3[[#This Row],[PMT NO]]&lt;&gt;"",SUM(INDEX(PaymentSchedule3[INTEREST],1,1):PaymentSchedule3[[#This Row],[INTEREST]]),"")</f>
        <v/>
      </c>
    </row>
    <row r="224" spans="2:11" x14ac:dyDescent="0.25">
      <c r="B224" s="12" t="str">
        <f>IF(LoanIsGood,IF(ROW()-ROW(PaymentSchedule3[[#Headers],[PMT NO]])&gt;ScheduledNumberOfPayments,"",ROW()-ROW(PaymentSchedule3[[#Headers],[PMT NO]])),"")</f>
        <v/>
      </c>
      <c r="C224" s="13" t="str">
        <f>IF(PaymentSchedule3[[#This Row],[PMT NO]]&lt;&gt;"",EOMONTH(LoanStartDate,ROW(PaymentSchedule3[[#This Row],[PMT NO]])-ROW(PaymentSchedule3[[#Headers],[PMT NO]])-2)+DAY(LoanStartDate),"")</f>
        <v/>
      </c>
      <c r="D224" s="14" t="str">
        <f>IF(PaymentSchedule3[[#This Row],[PMT NO]]&lt;&gt;"",IF(ROW()-ROW(PaymentSchedule3[[#Headers],[BEGINNING BALANCE]])=1,LoanAmount,INDEX(PaymentSchedule3[ENDING BALANCE],ROW()-ROW(PaymentSchedule3[[#Headers],[BEGINNING BALANCE]])-1)),"")</f>
        <v/>
      </c>
      <c r="E224" s="14" t="str">
        <f>IF(PaymentSchedule3[[#This Row],[PMT NO]]&lt;&gt;"",ScheduledPayment,"")</f>
        <v/>
      </c>
      <c r="F22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24" s="14" t="str">
        <f>IF(PaymentSchedule3[[#This Row],[PMT NO]]&lt;&gt;"",PaymentSchedule3[[#This Row],[TOTAL PAYMENT]]-PaymentSchedule3[[#This Row],[INTEREST]],"")</f>
        <v/>
      </c>
      <c r="I224" s="14" t="str">
        <f>IF(PaymentSchedule3[[#This Row],[PMT NO]]&lt;&gt;"",PaymentSchedule3[[#This Row],[BEGINNING BALANCE]]*(InterestRate/PaymentsPerYear),"")</f>
        <v/>
      </c>
      <c r="J224" s="14" t="str">
        <f>IF(PaymentSchedule3[[#This Row],[PMT NO]]&lt;&gt;"",IF(PaymentSchedule3[[#This Row],[SCHEDULED PAYMENT]]+PaymentSchedule3[[#This Row],[EXTRA PAYMENT]]&lt;=PaymentSchedule3[[#This Row],[BEGINNING BALANCE]],PaymentSchedule3[[#This Row],[BEGINNING BALANCE]]-PaymentSchedule3[[#This Row],[PRINCIPAL]],0),"")</f>
        <v/>
      </c>
      <c r="K224" s="14" t="str">
        <f>IF(PaymentSchedule3[[#This Row],[PMT NO]]&lt;&gt;"",SUM(INDEX(PaymentSchedule3[INTEREST],1,1):PaymentSchedule3[[#This Row],[INTEREST]]),"")</f>
        <v/>
      </c>
    </row>
    <row r="225" spans="2:11" x14ac:dyDescent="0.25">
      <c r="B225" s="12" t="str">
        <f>IF(LoanIsGood,IF(ROW()-ROW(PaymentSchedule3[[#Headers],[PMT NO]])&gt;ScheduledNumberOfPayments,"",ROW()-ROW(PaymentSchedule3[[#Headers],[PMT NO]])),"")</f>
        <v/>
      </c>
      <c r="C225" s="13" t="str">
        <f>IF(PaymentSchedule3[[#This Row],[PMT NO]]&lt;&gt;"",EOMONTH(LoanStartDate,ROW(PaymentSchedule3[[#This Row],[PMT NO]])-ROW(PaymentSchedule3[[#Headers],[PMT NO]])-2)+DAY(LoanStartDate),"")</f>
        <v/>
      </c>
      <c r="D225" s="14" t="str">
        <f>IF(PaymentSchedule3[[#This Row],[PMT NO]]&lt;&gt;"",IF(ROW()-ROW(PaymentSchedule3[[#Headers],[BEGINNING BALANCE]])=1,LoanAmount,INDEX(PaymentSchedule3[ENDING BALANCE],ROW()-ROW(PaymentSchedule3[[#Headers],[BEGINNING BALANCE]])-1)),"")</f>
        <v/>
      </c>
      <c r="E225" s="14" t="str">
        <f>IF(PaymentSchedule3[[#This Row],[PMT NO]]&lt;&gt;"",ScheduledPayment,"")</f>
        <v/>
      </c>
      <c r="F22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25" s="14" t="str">
        <f>IF(PaymentSchedule3[[#This Row],[PMT NO]]&lt;&gt;"",PaymentSchedule3[[#This Row],[TOTAL PAYMENT]]-PaymentSchedule3[[#This Row],[INTEREST]],"")</f>
        <v/>
      </c>
      <c r="I225" s="14" t="str">
        <f>IF(PaymentSchedule3[[#This Row],[PMT NO]]&lt;&gt;"",PaymentSchedule3[[#This Row],[BEGINNING BALANCE]]*(InterestRate/PaymentsPerYear),"")</f>
        <v/>
      </c>
      <c r="J225" s="14" t="str">
        <f>IF(PaymentSchedule3[[#This Row],[PMT NO]]&lt;&gt;"",IF(PaymentSchedule3[[#This Row],[SCHEDULED PAYMENT]]+PaymentSchedule3[[#This Row],[EXTRA PAYMENT]]&lt;=PaymentSchedule3[[#This Row],[BEGINNING BALANCE]],PaymentSchedule3[[#This Row],[BEGINNING BALANCE]]-PaymentSchedule3[[#This Row],[PRINCIPAL]],0),"")</f>
        <v/>
      </c>
      <c r="K225" s="14" t="str">
        <f>IF(PaymentSchedule3[[#This Row],[PMT NO]]&lt;&gt;"",SUM(INDEX(PaymentSchedule3[INTEREST],1,1):PaymentSchedule3[[#This Row],[INTEREST]]),"")</f>
        <v/>
      </c>
    </row>
    <row r="226" spans="2:11" x14ac:dyDescent="0.25">
      <c r="B226" s="12" t="str">
        <f>IF(LoanIsGood,IF(ROW()-ROW(PaymentSchedule3[[#Headers],[PMT NO]])&gt;ScheduledNumberOfPayments,"",ROW()-ROW(PaymentSchedule3[[#Headers],[PMT NO]])),"")</f>
        <v/>
      </c>
      <c r="C226" s="13" t="str">
        <f>IF(PaymentSchedule3[[#This Row],[PMT NO]]&lt;&gt;"",EOMONTH(LoanStartDate,ROW(PaymentSchedule3[[#This Row],[PMT NO]])-ROW(PaymentSchedule3[[#Headers],[PMT NO]])-2)+DAY(LoanStartDate),"")</f>
        <v/>
      </c>
      <c r="D226" s="14" t="str">
        <f>IF(PaymentSchedule3[[#This Row],[PMT NO]]&lt;&gt;"",IF(ROW()-ROW(PaymentSchedule3[[#Headers],[BEGINNING BALANCE]])=1,LoanAmount,INDEX(PaymentSchedule3[ENDING BALANCE],ROW()-ROW(PaymentSchedule3[[#Headers],[BEGINNING BALANCE]])-1)),"")</f>
        <v/>
      </c>
      <c r="E226" s="14" t="str">
        <f>IF(PaymentSchedule3[[#This Row],[PMT NO]]&lt;&gt;"",ScheduledPayment,"")</f>
        <v/>
      </c>
      <c r="F22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26" s="14" t="str">
        <f>IF(PaymentSchedule3[[#This Row],[PMT NO]]&lt;&gt;"",PaymentSchedule3[[#This Row],[TOTAL PAYMENT]]-PaymentSchedule3[[#This Row],[INTEREST]],"")</f>
        <v/>
      </c>
      <c r="I226" s="14" t="str">
        <f>IF(PaymentSchedule3[[#This Row],[PMT NO]]&lt;&gt;"",PaymentSchedule3[[#This Row],[BEGINNING BALANCE]]*(InterestRate/PaymentsPerYear),"")</f>
        <v/>
      </c>
      <c r="J226" s="14" t="str">
        <f>IF(PaymentSchedule3[[#This Row],[PMT NO]]&lt;&gt;"",IF(PaymentSchedule3[[#This Row],[SCHEDULED PAYMENT]]+PaymentSchedule3[[#This Row],[EXTRA PAYMENT]]&lt;=PaymentSchedule3[[#This Row],[BEGINNING BALANCE]],PaymentSchedule3[[#This Row],[BEGINNING BALANCE]]-PaymentSchedule3[[#This Row],[PRINCIPAL]],0),"")</f>
        <v/>
      </c>
      <c r="K226" s="14" t="str">
        <f>IF(PaymentSchedule3[[#This Row],[PMT NO]]&lt;&gt;"",SUM(INDEX(PaymentSchedule3[INTEREST],1,1):PaymentSchedule3[[#This Row],[INTEREST]]),"")</f>
        <v/>
      </c>
    </row>
    <row r="227" spans="2:11" x14ac:dyDescent="0.25">
      <c r="B227" s="12" t="str">
        <f>IF(LoanIsGood,IF(ROW()-ROW(PaymentSchedule3[[#Headers],[PMT NO]])&gt;ScheduledNumberOfPayments,"",ROW()-ROW(PaymentSchedule3[[#Headers],[PMT NO]])),"")</f>
        <v/>
      </c>
      <c r="C227" s="13" t="str">
        <f>IF(PaymentSchedule3[[#This Row],[PMT NO]]&lt;&gt;"",EOMONTH(LoanStartDate,ROW(PaymentSchedule3[[#This Row],[PMT NO]])-ROW(PaymentSchedule3[[#Headers],[PMT NO]])-2)+DAY(LoanStartDate),"")</f>
        <v/>
      </c>
      <c r="D227" s="14" t="str">
        <f>IF(PaymentSchedule3[[#This Row],[PMT NO]]&lt;&gt;"",IF(ROW()-ROW(PaymentSchedule3[[#Headers],[BEGINNING BALANCE]])=1,LoanAmount,INDEX(PaymentSchedule3[ENDING BALANCE],ROW()-ROW(PaymentSchedule3[[#Headers],[BEGINNING BALANCE]])-1)),"")</f>
        <v/>
      </c>
      <c r="E227" s="14" t="str">
        <f>IF(PaymentSchedule3[[#This Row],[PMT NO]]&lt;&gt;"",ScheduledPayment,"")</f>
        <v/>
      </c>
      <c r="F22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27" s="14" t="str">
        <f>IF(PaymentSchedule3[[#This Row],[PMT NO]]&lt;&gt;"",PaymentSchedule3[[#This Row],[TOTAL PAYMENT]]-PaymentSchedule3[[#This Row],[INTEREST]],"")</f>
        <v/>
      </c>
      <c r="I227" s="14" t="str">
        <f>IF(PaymentSchedule3[[#This Row],[PMT NO]]&lt;&gt;"",PaymentSchedule3[[#This Row],[BEGINNING BALANCE]]*(InterestRate/PaymentsPerYear),"")</f>
        <v/>
      </c>
      <c r="J227" s="14" t="str">
        <f>IF(PaymentSchedule3[[#This Row],[PMT NO]]&lt;&gt;"",IF(PaymentSchedule3[[#This Row],[SCHEDULED PAYMENT]]+PaymentSchedule3[[#This Row],[EXTRA PAYMENT]]&lt;=PaymentSchedule3[[#This Row],[BEGINNING BALANCE]],PaymentSchedule3[[#This Row],[BEGINNING BALANCE]]-PaymentSchedule3[[#This Row],[PRINCIPAL]],0),"")</f>
        <v/>
      </c>
      <c r="K227" s="14" t="str">
        <f>IF(PaymentSchedule3[[#This Row],[PMT NO]]&lt;&gt;"",SUM(INDEX(PaymentSchedule3[INTEREST],1,1):PaymentSchedule3[[#This Row],[INTEREST]]),"")</f>
        <v/>
      </c>
    </row>
    <row r="228" spans="2:11" x14ac:dyDescent="0.25">
      <c r="B228" s="12" t="str">
        <f>IF(LoanIsGood,IF(ROW()-ROW(PaymentSchedule3[[#Headers],[PMT NO]])&gt;ScheduledNumberOfPayments,"",ROW()-ROW(PaymentSchedule3[[#Headers],[PMT NO]])),"")</f>
        <v/>
      </c>
      <c r="C228" s="13" t="str">
        <f>IF(PaymentSchedule3[[#This Row],[PMT NO]]&lt;&gt;"",EOMONTH(LoanStartDate,ROW(PaymentSchedule3[[#This Row],[PMT NO]])-ROW(PaymentSchedule3[[#Headers],[PMT NO]])-2)+DAY(LoanStartDate),"")</f>
        <v/>
      </c>
      <c r="D228" s="14" t="str">
        <f>IF(PaymentSchedule3[[#This Row],[PMT NO]]&lt;&gt;"",IF(ROW()-ROW(PaymentSchedule3[[#Headers],[BEGINNING BALANCE]])=1,LoanAmount,INDEX(PaymentSchedule3[ENDING BALANCE],ROW()-ROW(PaymentSchedule3[[#Headers],[BEGINNING BALANCE]])-1)),"")</f>
        <v/>
      </c>
      <c r="E228" s="14" t="str">
        <f>IF(PaymentSchedule3[[#This Row],[PMT NO]]&lt;&gt;"",ScheduledPayment,"")</f>
        <v/>
      </c>
      <c r="F22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28" s="14" t="str">
        <f>IF(PaymentSchedule3[[#This Row],[PMT NO]]&lt;&gt;"",PaymentSchedule3[[#This Row],[TOTAL PAYMENT]]-PaymentSchedule3[[#This Row],[INTEREST]],"")</f>
        <v/>
      </c>
      <c r="I228" s="14" t="str">
        <f>IF(PaymentSchedule3[[#This Row],[PMT NO]]&lt;&gt;"",PaymentSchedule3[[#This Row],[BEGINNING BALANCE]]*(InterestRate/PaymentsPerYear),"")</f>
        <v/>
      </c>
      <c r="J228" s="14" t="str">
        <f>IF(PaymentSchedule3[[#This Row],[PMT NO]]&lt;&gt;"",IF(PaymentSchedule3[[#This Row],[SCHEDULED PAYMENT]]+PaymentSchedule3[[#This Row],[EXTRA PAYMENT]]&lt;=PaymentSchedule3[[#This Row],[BEGINNING BALANCE]],PaymentSchedule3[[#This Row],[BEGINNING BALANCE]]-PaymentSchedule3[[#This Row],[PRINCIPAL]],0),"")</f>
        <v/>
      </c>
      <c r="K228" s="14" t="str">
        <f>IF(PaymentSchedule3[[#This Row],[PMT NO]]&lt;&gt;"",SUM(INDEX(PaymentSchedule3[INTEREST],1,1):PaymentSchedule3[[#This Row],[INTEREST]]),"")</f>
        <v/>
      </c>
    </row>
    <row r="229" spans="2:11" x14ac:dyDescent="0.25">
      <c r="B229" s="12" t="str">
        <f>IF(LoanIsGood,IF(ROW()-ROW(PaymentSchedule3[[#Headers],[PMT NO]])&gt;ScheduledNumberOfPayments,"",ROW()-ROW(PaymentSchedule3[[#Headers],[PMT NO]])),"")</f>
        <v/>
      </c>
      <c r="C229" s="13" t="str">
        <f>IF(PaymentSchedule3[[#This Row],[PMT NO]]&lt;&gt;"",EOMONTH(LoanStartDate,ROW(PaymentSchedule3[[#This Row],[PMT NO]])-ROW(PaymentSchedule3[[#Headers],[PMT NO]])-2)+DAY(LoanStartDate),"")</f>
        <v/>
      </c>
      <c r="D229" s="14" t="str">
        <f>IF(PaymentSchedule3[[#This Row],[PMT NO]]&lt;&gt;"",IF(ROW()-ROW(PaymentSchedule3[[#Headers],[BEGINNING BALANCE]])=1,LoanAmount,INDEX(PaymentSchedule3[ENDING BALANCE],ROW()-ROW(PaymentSchedule3[[#Headers],[BEGINNING BALANCE]])-1)),"")</f>
        <v/>
      </c>
      <c r="E229" s="14" t="str">
        <f>IF(PaymentSchedule3[[#This Row],[PMT NO]]&lt;&gt;"",ScheduledPayment,"")</f>
        <v/>
      </c>
      <c r="F22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29" s="14" t="str">
        <f>IF(PaymentSchedule3[[#This Row],[PMT NO]]&lt;&gt;"",PaymentSchedule3[[#This Row],[TOTAL PAYMENT]]-PaymentSchedule3[[#This Row],[INTEREST]],"")</f>
        <v/>
      </c>
      <c r="I229" s="14" t="str">
        <f>IF(PaymentSchedule3[[#This Row],[PMT NO]]&lt;&gt;"",PaymentSchedule3[[#This Row],[BEGINNING BALANCE]]*(InterestRate/PaymentsPerYear),"")</f>
        <v/>
      </c>
      <c r="J229" s="14" t="str">
        <f>IF(PaymentSchedule3[[#This Row],[PMT NO]]&lt;&gt;"",IF(PaymentSchedule3[[#This Row],[SCHEDULED PAYMENT]]+PaymentSchedule3[[#This Row],[EXTRA PAYMENT]]&lt;=PaymentSchedule3[[#This Row],[BEGINNING BALANCE]],PaymentSchedule3[[#This Row],[BEGINNING BALANCE]]-PaymentSchedule3[[#This Row],[PRINCIPAL]],0),"")</f>
        <v/>
      </c>
      <c r="K229" s="14" t="str">
        <f>IF(PaymentSchedule3[[#This Row],[PMT NO]]&lt;&gt;"",SUM(INDEX(PaymentSchedule3[INTEREST],1,1):PaymentSchedule3[[#This Row],[INTEREST]]),"")</f>
        <v/>
      </c>
    </row>
    <row r="230" spans="2:11" x14ac:dyDescent="0.25">
      <c r="B230" s="12" t="str">
        <f>IF(LoanIsGood,IF(ROW()-ROW(PaymentSchedule3[[#Headers],[PMT NO]])&gt;ScheduledNumberOfPayments,"",ROW()-ROW(PaymentSchedule3[[#Headers],[PMT NO]])),"")</f>
        <v/>
      </c>
      <c r="C230" s="13" t="str">
        <f>IF(PaymentSchedule3[[#This Row],[PMT NO]]&lt;&gt;"",EOMONTH(LoanStartDate,ROW(PaymentSchedule3[[#This Row],[PMT NO]])-ROW(PaymentSchedule3[[#Headers],[PMT NO]])-2)+DAY(LoanStartDate),"")</f>
        <v/>
      </c>
      <c r="D230" s="14" t="str">
        <f>IF(PaymentSchedule3[[#This Row],[PMT NO]]&lt;&gt;"",IF(ROW()-ROW(PaymentSchedule3[[#Headers],[BEGINNING BALANCE]])=1,LoanAmount,INDEX(PaymentSchedule3[ENDING BALANCE],ROW()-ROW(PaymentSchedule3[[#Headers],[BEGINNING BALANCE]])-1)),"")</f>
        <v/>
      </c>
      <c r="E230" s="14" t="str">
        <f>IF(PaymentSchedule3[[#This Row],[PMT NO]]&lt;&gt;"",ScheduledPayment,"")</f>
        <v/>
      </c>
      <c r="F23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30" s="14" t="str">
        <f>IF(PaymentSchedule3[[#This Row],[PMT NO]]&lt;&gt;"",PaymentSchedule3[[#This Row],[TOTAL PAYMENT]]-PaymentSchedule3[[#This Row],[INTEREST]],"")</f>
        <v/>
      </c>
      <c r="I230" s="14" t="str">
        <f>IF(PaymentSchedule3[[#This Row],[PMT NO]]&lt;&gt;"",PaymentSchedule3[[#This Row],[BEGINNING BALANCE]]*(InterestRate/PaymentsPerYear),"")</f>
        <v/>
      </c>
      <c r="J230" s="14" t="str">
        <f>IF(PaymentSchedule3[[#This Row],[PMT NO]]&lt;&gt;"",IF(PaymentSchedule3[[#This Row],[SCHEDULED PAYMENT]]+PaymentSchedule3[[#This Row],[EXTRA PAYMENT]]&lt;=PaymentSchedule3[[#This Row],[BEGINNING BALANCE]],PaymentSchedule3[[#This Row],[BEGINNING BALANCE]]-PaymentSchedule3[[#This Row],[PRINCIPAL]],0),"")</f>
        <v/>
      </c>
      <c r="K230" s="14" t="str">
        <f>IF(PaymentSchedule3[[#This Row],[PMT NO]]&lt;&gt;"",SUM(INDEX(PaymentSchedule3[INTEREST],1,1):PaymentSchedule3[[#This Row],[INTEREST]]),"")</f>
        <v/>
      </c>
    </row>
    <row r="231" spans="2:11" x14ac:dyDescent="0.25">
      <c r="B231" s="12" t="str">
        <f>IF(LoanIsGood,IF(ROW()-ROW(PaymentSchedule3[[#Headers],[PMT NO]])&gt;ScheduledNumberOfPayments,"",ROW()-ROW(PaymentSchedule3[[#Headers],[PMT NO]])),"")</f>
        <v/>
      </c>
      <c r="C231" s="13" t="str">
        <f>IF(PaymentSchedule3[[#This Row],[PMT NO]]&lt;&gt;"",EOMONTH(LoanStartDate,ROW(PaymentSchedule3[[#This Row],[PMT NO]])-ROW(PaymentSchedule3[[#Headers],[PMT NO]])-2)+DAY(LoanStartDate),"")</f>
        <v/>
      </c>
      <c r="D231" s="14" t="str">
        <f>IF(PaymentSchedule3[[#This Row],[PMT NO]]&lt;&gt;"",IF(ROW()-ROW(PaymentSchedule3[[#Headers],[BEGINNING BALANCE]])=1,LoanAmount,INDEX(PaymentSchedule3[ENDING BALANCE],ROW()-ROW(PaymentSchedule3[[#Headers],[BEGINNING BALANCE]])-1)),"")</f>
        <v/>
      </c>
      <c r="E231" s="14" t="str">
        <f>IF(PaymentSchedule3[[#This Row],[PMT NO]]&lt;&gt;"",ScheduledPayment,"")</f>
        <v/>
      </c>
      <c r="F23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31" s="14" t="str">
        <f>IF(PaymentSchedule3[[#This Row],[PMT NO]]&lt;&gt;"",PaymentSchedule3[[#This Row],[TOTAL PAYMENT]]-PaymentSchedule3[[#This Row],[INTEREST]],"")</f>
        <v/>
      </c>
      <c r="I231" s="14" t="str">
        <f>IF(PaymentSchedule3[[#This Row],[PMT NO]]&lt;&gt;"",PaymentSchedule3[[#This Row],[BEGINNING BALANCE]]*(InterestRate/PaymentsPerYear),"")</f>
        <v/>
      </c>
      <c r="J231" s="14" t="str">
        <f>IF(PaymentSchedule3[[#This Row],[PMT NO]]&lt;&gt;"",IF(PaymentSchedule3[[#This Row],[SCHEDULED PAYMENT]]+PaymentSchedule3[[#This Row],[EXTRA PAYMENT]]&lt;=PaymentSchedule3[[#This Row],[BEGINNING BALANCE]],PaymentSchedule3[[#This Row],[BEGINNING BALANCE]]-PaymentSchedule3[[#This Row],[PRINCIPAL]],0),"")</f>
        <v/>
      </c>
      <c r="K231" s="14" t="str">
        <f>IF(PaymentSchedule3[[#This Row],[PMT NO]]&lt;&gt;"",SUM(INDEX(PaymentSchedule3[INTEREST],1,1):PaymentSchedule3[[#This Row],[INTEREST]]),"")</f>
        <v/>
      </c>
    </row>
    <row r="232" spans="2:11" x14ac:dyDescent="0.25">
      <c r="B232" s="12" t="str">
        <f>IF(LoanIsGood,IF(ROW()-ROW(PaymentSchedule3[[#Headers],[PMT NO]])&gt;ScheduledNumberOfPayments,"",ROW()-ROW(PaymentSchedule3[[#Headers],[PMT NO]])),"")</f>
        <v/>
      </c>
      <c r="C232" s="13" t="str">
        <f>IF(PaymentSchedule3[[#This Row],[PMT NO]]&lt;&gt;"",EOMONTH(LoanStartDate,ROW(PaymentSchedule3[[#This Row],[PMT NO]])-ROW(PaymentSchedule3[[#Headers],[PMT NO]])-2)+DAY(LoanStartDate),"")</f>
        <v/>
      </c>
      <c r="D232" s="14" t="str">
        <f>IF(PaymentSchedule3[[#This Row],[PMT NO]]&lt;&gt;"",IF(ROW()-ROW(PaymentSchedule3[[#Headers],[BEGINNING BALANCE]])=1,LoanAmount,INDEX(PaymentSchedule3[ENDING BALANCE],ROW()-ROW(PaymentSchedule3[[#Headers],[BEGINNING BALANCE]])-1)),"")</f>
        <v/>
      </c>
      <c r="E232" s="14" t="str">
        <f>IF(PaymentSchedule3[[#This Row],[PMT NO]]&lt;&gt;"",ScheduledPayment,"")</f>
        <v/>
      </c>
      <c r="F23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32" s="14" t="str">
        <f>IF(PaymentSchedule3[[#This Row],[PMT NO]]&lt;&gt;"",PaymentSchedule3[[#This Row],[TOTAL PAYMENT]]-PaymentSchedule3[[#This Row],[INTEREST]],"")</f>
        <v/>
      </c>
      <c r="I232" s="14" t="str">
        <f>IF(PaymentSchedule3[[#This Row],[PMT NO]]&lt;&gt;"",PaymentSchedule3[[#This Row],[BEGINNING BALANCE]]*(InterestRate/PaymentsPerYear),"")</f>
        <v/>
      </c>
      <c r="J232" s="14" t="str">
        <f>IF(PaymentSchedule3[[#This Row],[PMT NO]]&lt;&gt;"",IF(PaymentSchedule3[[#This Row],[SCHEDULED PAYMENT]]+PaymentSchedule3[[#This Row],[EXTRA PAYMENT]]&lt;=PaymentSchedule3[[#This Row],[BEGINNING BALANCE]],PaymentSchedule3[[#This Row],[BEGINNING BALANCE]]-PaymentSchedule3[[#This Row],[PRINCIPAL]],0),"")</f>
        <v/>
      </c>
      <c r="K232" s="14" t="str">
        <f>IF(PaymentSchedule3[[#This Row],[PMT NO]]&lt;&gt;"",SUM(INDEX(PaymentSchedule3[INTEREST],1,1):PaymentSchedule3[[#This Row],[INTEREST]]),"")</f>
        <v/>
      </c>
    </row>
    <row r="233" spans="2:11" x14ac:dyDescent="0.25">
      <c r="B233" s="12" t="str">
        <f>IF(LoanIsGood,IF(ROW()-ROW(PaymentSchedule3[[#Headers],[PMT NO]])&gt;ScheduledNumberOfPayments,"",ROW()-ROW(PaymentSchedule3[[#Headers],[PMT NO]])),"")</f>
        <v/>
      </c>
      <c r="C233" s="13" t="str">
        <f>IF(PaymentSchedule3[[#This Row],[PMT NO]]&lt;&gt;"",EOMONTH(LoanStartDate,ROW(PaymentSchedule3[[#This Row],[PMT NO]])-ROW(PaymentSchedule3[[#Headers],[PMT NO]])-2)+DAY(LoanStartDate),"")</f>
        <v/>
      </c>
      <c r="D233" s="14" t="str">
        <f>IF(PaymentSchedule3[[#This Row],[PMT NO]]&lt;&gt;"",IF(ROW()-ROW(PaymentSchedule3[[#Headers],[BEGINNING BALANCE]])=1,LoanAmount,INDEX(PaymentSchedule3[ENDING BALANCE],ROW()-ROW(PaymentSchedule3[[#Headers],[BEGINNING BALANCE]])-1)),"")</f>
        <v/>
      </c>
      <c r="E233" s="14" t="str">
        <f>IF(PaymentSchedule3[[#This Row],[PMT NO]]&lt;&gt;"",ScheduledPayment,"")</f>
        <v/>
      </c>
      <c r="F23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33" s="14" t="str">
        <f>IF(PaymentSchedule3[[#This Row],[PMT NO]]&lt;&gt;"",PaymentSchedule3[[#This Row],[TOTAL PAYMENT]]-PaymentSchedule3[[#This Row],[INTEREST]],"")</f>
        <v/>
      </c>
      <c r="I233" s="14" t="str">
        <f>IF(PaymentSchedule3[[#This Row],[PMT NO]]&lt;&gt;"",PaymentSchedule3[[#This Row],[BEGINNING BALANCE]]*(InterestRate/PaymentsPerYear),"")</f>
        <v/>
      </c>
      <c r="J233" s="14" t="str">
        <f>IF(PaymentSchedule3[[#This Row],[PMT NO]]&lt;&gt;"",IF(PaymentSchedule3[[#This Row],[SCHEDULED PAYMENT]]+PaymentSchedule3[[#This Row],[EXTRA PAYMENT]]&lt;=PaymentSchedule3[[#This Row],[BEGINNING BALANCE]],PaymentSchedule3[[#This Row],[BEGINNING BALANCE]]-PaymentSchedule3[[#This Row],[PRINCIPAL]],0),"")</f>
        <v/>
      </c>
      <c r="K233" s="14" t="str">
        <f>IF(PaymentSchedule3[[#This Row],[PMT NO]]&lt;&gt;"",SUM(INDEX(PaymentSchedule3[INTEREST],1,1):PaymentSchedule3[[#This Row],[INTEREST]]),"")</f>
        <v/>
      </c>
    </row>
    <row r="234" spans="2:11" x14ac:dyDescent="0.25">
      <c r="B234" s="12" t="str">
        <f>IF(LoanIsGood,IF(ROW()-ROW(PaymentSchedule3[[#Headers],[PMT NO]])&gt;ScheduledNumberOfPayments,"",ROW()-ROW(PaymentSchedule3[[#Headers],[PMT NO]])),"")</f>
        <v/>
      </c>
      <c r="C234" s="13" t="str">
        <f>IF(PaymentSchedule3[[#This Row],[PMT NO]]&lt;&gt;"",EOMONTH(LoanStartDate,ROW(PaymentSchedule3[[#This Row],[PMT NO]])-ROW(PaymentSchedule3[[#Headers],[PMT NO]])-2)+DAY(LoanStartDate),"")</f>
        <v/>
      </c>
      <c r="D234" s="14" t="str">
        <f>IF(PaymentSchedule3[[#This Row],[PMT NO]]&lt;&gt;"",IF(ROW()-ROW(PaymentSchedule3[[#Headers],[BEGINNING BALANCE]])=1,LoanAmount,INDEX(PaymentSchedule3[ENDING BALANCE],ROW()-ROW(PaymentSchedule3[[#Headers],[BEGINNING BALANCE]])-1)),"")</f>
        <v/>
      </c>
      <c r="E234" s="14" t="str">
        <f>IF(PaymentSchedule3[[#This Row],[PMT NO]]&lt;&gt;"",ScheduledPayment,"")</f>
        <v/>
      </c>
      <c r="F23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34" s="14" t="str">
        <f>IF(PaymentSchedule3[[#This Row],[PMT NO]]&lt;&gt;"",PaymentSchedule3[[#This Row],[TOTAL PAYMENT]]-PaymentSchedule3[[#This Row],[INTEREST]],"")</f>
        <v/>
      </c>
      <c r="I234" s="14" t="str">
        <f>IF(PaymentSchedule3[[#This Row],[PMT NO]]&lt;&gt;"",PaymentSchedule3[[#This Row],[BEGINNING BALANCE]]*(InterestRate/PaymentsPerYear),"")</f>
        <v/>
      </c>
      <c r="J234" s="14" t="str">
        <f>IF(PaymentSchedule3[[#This Row],[PMT NO]]&lt;&gt;"",IF(PaymentSchedule3[[#This Row],[SCHEDULED PAYMENT]]+PaymentSchedule3[[#This Row],[EXTRA PAYMENT]]&lt;=PaymentSchedule3[[#This Row],[BEGINNING BALANCE]],PaymentSchedule3[[#This Row],[BEGINNING BALANCE]]-PaymentSchedule3[[#This Row],[PRINCIPAL]],0),"")</f>
        <v/>
      </c>
      <c r="K234" s="14" t="str">
        <f>IF(PaymentSchedule3[[#This Row],[PMT NO]]&lt;&gt;"",SUM(INDEX(PaymentSchedule3[INTEREST],1,1):PaymentSchedule3[[#This Row],[INTEREST]]),"")</f>
        <v/>
      </c>
    </row>
    <row r="235" spans="2:11" x14ac:dyDescent="0.25">
      <c r="B235" s="12" t="str">
        <f>IF(LoanIsGood,IF(ROW()-ROW(PaymentSchedule3[[#Headers],[PMT NO]])&gt;ScheduledNumberOfPayments,"",ROW()-ROW(PaymentSchedule3[[#Headers],[PMT NO]])),"")</f>
        <v/>
      </c>
      <c r="C235" s="13" t="str">
        <f>IF(PaymentSchedule3[[#This Row],[PMT NO]]&lt;&gt;"",EOMONTH(LoanStartDate,ROW(PaymentSchedule3[[#This Row],[PMT NO]])-ROW(PaymentSchedule3[[#Headers],[PMT NO]])-2)+DAY(LoanStartDate),"")</f>
        <v/>
      </c>
      <c r="D235" s="14" t="str">
        <f>IF(PaymentSchedule3[[#This Row],[PMT NO]]&lt;&gt;"",IF(ROW()-ROW(PaymentSchedule3[[#Headers],[BEGINNING BALANCE]])=1,LoanAmount,INDEX(PaymentSchedule3[ENDING BALANCE],ROW()-ROW(PaymentSchedule3[[#Headers],[BEGINNING BALANCE]])-1)),"")</f>
        <v/>
      </c>
      <c r="E235" s="14" t="str">
        <f>IF(PaymentSchedule3[[#This Row],[PMT NO]]&lt;&gt;"",ScheduledPayment,"")</f>
        <v/>
      </c>
      <c r="F23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35" s="14" t="str">
        <f>IF(PaymentSchedule3[[#This Row],[PMT NO]]&lt;&gt;"",PaymentSchedule3[[#This Row],[TOTAL PAYMENT]]-PaymentSchedule3[[#This Row],[INTEREST]],"")</f>
        <v/>
      </c>
      <c r="I235" s="14" t="str">
        <f>IF(PaymentSchedule3[[#This Row],[PMT NO]]&lt;&gt;"",PaymentSchedule3[[#This Row],[BEGINNING BALANCE]]*(InterestRate/PaymentsPerYear),"")</f>
        <v/>
      </c>
      <c r="J235" s="14" t="str">
        <f>IF(PaymentSchedule3[[#This Row],[PMT NO]]&lt;&gt;"",IF(PaymentSchedule3[[#This Row],[SCHEDULED PAYMENT]]+PaymentSchedule3[[#This Row],[EXTRA PAYMENT]]&lt;=PaymentSchedule3[[#This Row],[BEGINNING BALANCE]],PaymentSchedule3[[#This Row],[BEGINNING BALANCE]]-PaymentSchedule3[[#This Row],[PRINCIPAL]],0),"")</f>
        <v/>
      </c>
      <c r="K235" s="14" t="str">
        <f>IF(PaymentSchedule3[[#This Row],[PMT NO]]&lt;&gt;"",SUM(INDEX(PaymentSchedule3[INTEREST],1,1):PaymentSchedule3[[#This Row],[INTEREST]]),"")</f>
        <v/>
      </c>
    </row>
    <row r="236" spans="2:11" x14ac:dyDescent="0.25">
      <c r="B236" s="12" t="str">
        <f>IF(LoanIsGood,IF(ROW()-ROW(PaymentSchedule3[[#Headers],[PMT NO]])&gt;ScheduledNumberOfPayments,"",ROW()-ROW(PaymentSchedule3[[#Headers],[PMT NO]])),"")</f>
        <v/>
      </c>
      <c r="C236" s="13" t="str">
        <f>IF(PaymentSchedule3[[#This Row],[PMT NO]]&lt;&gt;"",EOMONTH(LoanStartDate,ROW(PaymentSchedule3[[#This Row],[PMT NO]])-ROW(PaymentSchedule3[[#Headers],[PMT NO]])-2)+DAY(LoanStartDate),"")</f>
        <v/>
      </c>
      <c r="D236" s="14" t="str">
        <f>IF(PaymentSchedule3[[#This Row],[PMT NO]]&lt;&gt;"",IF(ROW()-ROW(PaymentSchedule3[[#Headers],[BEGINNING BALANCE]])=1,LoanAmount,INDEX(PaymentSchedule3[ENDING BALANCE],ROW()-ROW(PaymentSchedule3[[#Headers],[BEGINNING BALANCE]])-1)),"")</f>
        <v/>
      </c>
      <c r="E236" s="14" t="str">
        <f>IF(PaymentSchedule3[[#This Row],[PMT NO]]&lt;&gt;"",ScheduledPayment,"")</f>
        <v/>
      </c>
      <c r="F23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36" s="14" t="str">
        <f>IF(PaymentSchedule3[[#This Row],[PMT NO]]&lt;&gt;"",PaymentSchedule3[[#This Row],[TOTAL PAYMENT]]-PaymentSchedule3[[#This Row],[INTEREST]],"")</f>
        <v/>
      </c>
      <c r="I236" s="14" t="str">
        <f>IF(PaymentSchedule3[[#This Row],[PMT NO]]&lt;&gt;"",PaymentSchedule3[[#This Row],[BEGINNING BALANCE]]*(InterestRate/PaymentsPerYear),"")</f>
        <v/>
      </c>
      <c r="J236" s="14" t="str">
        <f>IF(PaymentSchedule3[[#This Row],[PMT NO]]&lt;&gt;"",IF(PaymentSchedule3[[#This Row],[SCHEDULED PAYMENT]]+PaymentSchedule3[[#This Row],[EXTRA PAYMENT]]&lt;=PaymentSchedule3[[#This Row],[BEGINNING BALANCE]],PaymentSchedule3[[#This Row],[BEGINNING BALANCE]]-PaymentSchedule3[[#This Row],[PRINCIPAL]],0),"")</f>
        <v/>
      </c>
      <c r="K236" s="14" t="str">
        <f>IF(PaymentSchedule3[[#This Row],[PMT NO]]&lt;&gt;"",SUM(INDEX(PaymentSchedule3[INTEREST],1,1):PaymentSchedule3[[#This Row],[INTEREST]]),"")</f>
        <v/>
      </c>
    </row>
    <row r="237" spans="2:11" x14ac:dyDescent="0.25">
      <c r="B237" s="12" t="str">
        <f>IF(LoanIsGood,IF(ROW()-ROW(PaymentSchedule3[[#Headers],[PMT NO]])&gt;ScheduledNumberOfPayments,"",ROW()-ROW(PaymentSchedule3[[#Headers],[PMT NO]])),"")</f>
        <v/>
      </c>
      <c r="C237" s="13" t="str">
        <f>IF(PaymentSchedule3[[#This Row],[PMT NO]]&lt;&gt;"",EOMONTH(LoanStartDate,ROW(PaymentSchedule3[[#This Row],[PMT NO]])-ROW(PaymentSchedule3[[#Headers],[PMT NO]])-2)+DAY(LoanStartDate),"")</f>
        <v/>
      </c>
      <c r="D237" s="14" t="str">
        <f>IF(PaymentSchedule3[[#This Row],[PMT NO]]&lt;&gt;"",IF(ROW()-ROW(PaymentSchedule3[[#Headers],[BEGINNING BALANCE]])=1,LoanAmount,INDEX(PaymentSchedule3[ENDING BALANCE],ROW()-ROW(PaymentSchedule3[[#Headers],[BEGINNING BALANCE]])-1)),"")</f>
        <v/>
      </c>
      <c r="E237" s="14" t="str">
        <f>IF(PaymentSchedule3[[#This Row],[PMT NO]]&lt;&gt;"",ScheduledPayment,"")</f>
        <v/>
      </c>
      <c r="F23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37" s="14" t="str">
        <f>IF(PaymentSchedule3[[#This Row],[PMT NO]]&lt;&gt;"",PaymentSchedule3[[#This Row],[TOTAL PAYMENT]]-PaymentSchedule3[[#This Row],[INTEREST]],"")</f>
        <v/>
      </c>
      <c r="I237" s="14" t="str">
        <f>IF(PaymentSchedule3[[#This Row],[PMT NO]]&lt;&gt;"",PaymentSchedule3[[#This Row],[BEGINNING BALANCE]]*(InterestRate/PaymentsPerYear),"")</f>
        <v/>
      </c>
      <c r="J237" s="14" t="str">
        <f>IF(PaymentSchedule3[[#This Row],[PMT NO]]&lt;&gt;"",IF(PaymentSchedule3[[#This Row],[SCHEDULED PAYMENT]]+PaymentSchedule3[[#This Row],[EXTRA PAYMENT]]&lt;=PaymentSchedule3[[#This Row],[BEGINNING BALANCE]],PaymentSchedule3[[#This Row],[BEGINNING BALANCE]]-PaymentSchedule3[[#This Row],[PRINCIPAL]],0),"")</f>
        <v/>
      </c>
      <c r="K237" s="14" t="str">
        <f>IF(PaymentSchedule3[[#This Row],[PMT NO]]&lt;&gt;"",SUM(INDEX(PaymentSchedule3[INTEREST],1,1):PaymentSchedule3[[#This Row],[INTEREST]]),"")</f>
        <v/>
      </c>
    </row>
    <row r="238" spans="2:11" x14ac:dyDescent="0.25">
      <c r="B238" s="12" t="str">
        <f>IF(LoanIsGood,IF(ROW()-ROW(PaymentSchedule3[[#Headers],[PMT NO]])&gt;ScheduledNumberOfPayments,"",ROW()-ROW(PaymentSchedule3[[#Headers],[PMT NO]])),"")</f>
        <v/>
      </c>
      <c r="C238" s="13" t="str">
        <f>IF(PaymentSchedule3[[#This Row],[PMT NO]]&lt;&gt;"",EOMONTH(LoanStartDate,ROW(PaymentSchedule3[[#This Row],[PMT NO]])-ROW(PaymentSchedule3[[#Headers],[PMT NO]])-2)+DAY(LoanStartDate),"")</f>
        <v/>
      </c>
      <c r="D238" s="14" t="str">
        <f>IF(PaymentSchedule3[[#This Row],[PMT NO]]&lt;&gt;"",IF(ROW()-ROW(PaymentSchedule3[[#Headers],[BEGINNING BALANCE]])=1,LoanAmount,INDEX(PaymentSchedule3[ENDING BALANCE],ROW()-ROW(PaymentSchedule3[[#Headers],[BEGINNING BALANCE]])-1)),"")</f>
        <v/>
      </c>
      <c r="E238" s="14" t="str">
        <f>IF(PaymentSchedule3[[#This Row],[PMT NO]]&lt;&gt;"",ScheduledPayment,"")</f>
        <v/>
      </c>
      <c r="F23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38" s="14" t="str">
        <f>IF(PaymentSchedule3[[#This Row],[PMT NO]]&lt;&gt;"",PaymentSchedule3[[#This Row],[TOTAL PAYMENT]]-PaymentSchedule3[[#This Row],[INTEREST]],"")</f>
        <v/>
      </c>
      <c r="I238" s="14" t="str">
        <f>IF(PaymentSchedule3[[#This Row],[PMT NO]]&lt;&gt;"",PaymentSchedule3[[#This Row],[BEGINNING BALANCE]]*(InterestRate/PaymentsPerYear),"")</f>
        <v/>
      </c>
      <c r="J238" s="14" t="str">
        <f>IF(PaymentSchedule3[[#This Row],[PMT NO]]&lt;&gt;"",IF(PaymentSchedule3[[#This Row],[SCHEDULED PAYMENT]]+PaymentSchedule3[[#This Row],[EXTRA PAYMENT]]&lt;=PaymentSchedule3[[#This Row],[BEGINNING BALANCE]],PaymentSchedule3[[#This Row],[BEGINNING BALANCE]]-PaymentSchedule3[[#This Row],[PRINCIPAL]],0),"")</f>
        <v/>
      </c>
      <c r="K238" s="14" t="str">
        <f>IF(PaymentSchedule3[[#This Row],[PMT NO]]&lt;&gt;"",SUM(INDEX(PaymentSchedule3[INTEREST],1,1):PaymentSchedule3[[#This Row],[INTEREST]]),"")</f>
        <v/>
      </c>
    </row>
    <row r="239" spans="2:11" x14ac:dyDescent="0.25">
      <c r="B239" s="12" t="str">
        <f>IF(LoanIsGood,IF(ROW()-ROW(PaymentSchedule3[[#Headers],[PMT NO]])&gt;ScheduledNumberOfPayments,"",ROW()-ROW(PaymentSchedule3[[#Headers],[PMT NO]])),"")</f>
        <v/>
      </c>
      <c r="C239" s="13" t="str">
        <f>IF(PaymentSchedule3[[#This Row],[PMT NO]]&lt;&gt;"",EOMONTH(LoanStartDate,ROW(PaymentSchedule3[[#This Row],[PMT NO]])-ROW(PaymentSchedule3[[#Headers],[PMT NO]])-2)+DAY(LoanStartDate),"")</f>
        <v/>
      </c>
      <c r="D239" s="14" t="str">
        <f>IF(PaymentSchedule3[[#This Row],[PMT NO]]&lt;&gt;"",IF(ROW()-ROW(PaymentSchedule3[[#Headers],[BEGINNING BALANCE]])=1,LoanAmount,INDEX(PaymentSchedule3[ENDING BALANCE],ROW()-ROW(PaymentSchedule3[[#Headers],[BEGINNING BALANCE]])-1)),"")</f>
        <v/>
      </c>
      <c r="E239" s="14" t="str">
        <f>IF(PaymentSchedule3[[#This Row],[PMT NO]]&lt;&gt;"",ScheduledPayment,"")</f>
        <v/>
      </c>
      <c r="F23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39" s="14" t="str">
        <f>IF(PaymentSchedule3[[#This Row],[PMT NO]]&lt;&gt;"",PaymentSchedule3[[#This Row],[TOTAL PAYMENT]]-PaymentSchedule3[[#This Row],[INTEREST]],"")</f>
        <v/>
      </c>
      <c r="I239" s="14" t="str">
        <f>IF(PaymentSchedule3[[#This Row],[PMT NO]]&lt;&gt;"",PaymentSchedule3[[#This Row],[BEGINNING BALANCE]]*(InterestRate/PaymentsPerYear),"")</f>
        <v/>
      </c>
      <c r="J239" s="14" t="str">
        <f>IF(PaymentSchedule3[[#This Row],[PMT NO]]&lt;&gt;"",IF(PaymentSchedule3[[#This Row],[SCHEDULED PAYMENT]]+PaymentSchedule3[[#This Row],[EXTRA PAYMENT]]&lt;=PaymentSchedule3[[#This Row],[BEGINNING BALANCE]],PaymentSchedule3[[#This Row],[BEGINNING BALANCE]]-PaymentSchedule3[[#This Row],[PRINCIPAL]],0),"")</f>
        <v/>
      </c>
      <c r="K239" s="14" t="str">
        <f>IF(PaymentSchedule3[[#This Row],[PMT NO]]&lt;&gt;"",SUM(INDEX(PaymentSchedule3[INTEREST],1,1):PaymentSchedule3[[#This Row],[INTEREST]]),"")</f>
        <v/>
      </c>
    </row>
    <row r="240" spans="2:11" x14ac:dyDescent="0.25">
      <c r="B240" s="12" t="str">
        <f>IF(LoanIsGood,IF(ROW()-ROW(PaymentSchedule3[[#Headers],[PMT NO]])&gt;ScheduledNumberOfPayments,"",ROW()-ROW(PaymentSchedule3[[#Headers],[PMT NO]])),"")</f>
        <v/>
      </c>
      <c r="C240" s="13" t="str">
        <f>IF(PaymentSchedule3[[#This Row],[PMT NO]]&lt;&gt;"",EOMONTH(LoanStartDate,ROW(PaymentSchedule3[[#This Row],[PMT NO]])-ROW(PaymentSchedule3[[#Headers],[PMT NO]])-2)+DAY(LoanStartDate),"")</f>
        <v/>
      </c>
      <c r="D240" s="14" t="str">
        <f>IF(PaymentSchedule3[[#This Row],[PMT NO]]&lt;&gt;"",IF(ROW()-ROW(PaymentSchedule3[[#Headers],[BEGINNING BALANCE]])=1,LoanAmount,INDEX(PaymentSchedule3[ENDING BALANCE],ROW()-ROW(PaymentSchedule3[[#Headers],[BEGINNING BALANCE]])-1)),"")</f>
        <v/>
      </c>
      <c r="E240" s="14" t="str">
        <f>IF(PaymentSchedule3[[#This Row],[PMT NO]]&lt;&gt;"",ScheduledPayment,"")</f>
        <v/>
      </c>
      <c r="F24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40" s="14" t="str">
        <f>IF(PaymentSchedule3[[#This Row],[PMT NO]]&lt;&gt;"",PaymentSchedule3[[#This Row],[TOTAL PAYMENT]]-PaymentSchedule3[[#This Row],[INTEREST]],"")</f>
        <v/>
      </c>
      <c r="I240" s="14" t="str">
        <f>IF(PaymentSchedule3[[#This Row],[PMT NO]]&lt;&gt;"",PaymentSchedule3[[#This Row],[BEGINNING BALANCE]]*(InterestRate/PaymentsPerYear),"")</f>
        <v/>
      </c>
      <c r="J240" s="14" t="str">
        <f>IF(PaymentSchedule3[[#This Row],[PMT NO]]&lt;&gt;"",IF(PaymentSchedule3[[#This Row],[SCHEDULED PAYMENT]]+PaymentSchedule3[[#This Row],[EXTRA PAYMENT]]&lt;=PaymentSchedule3[[#This Row],[BEGINNING BALANCE]],PaymentSchedule3[[#This Row],[BEGINNING BALANCE]]-PaymentSchedule3[[#This Row],[PRINCIPAL]],0),"")</f>
        <v/>
      </c>
      <c r="K240" s="14" t="str">
        <f>IF(PaymentSchedule3[[#This Row],[PMT NO]]&lt;&gt;"",SUM(INDEX(PaymentSchedule3[INTEREST],1,1):PaymentSchedule3[[#This Row],[INTEREST]]),"")</f>
        <v/>
      </c>
    </row>
    <row r="241" spans="2:11" x14ac:dyDescent="0.25">
      <c r="B241" s="12" t="str">
        <f>IF(LoanIsGood,IF(ROW()-ROW(PaymentSchedule3[[#Headers],[PMT NO]])&gt;ScheduledNumberOfPayments,"",ROW()-ROW(PaymentSchedule3[[#Headers],[PMT NO]])),"")</f>
        <v/>
      </c>
      <c r="C241" s="13" t="str">
        <f>IF(PaymentSchedule3[[#This Row],[PMT NO]]&lt;&gt;"",EOMONTH(LoanStartDate,ROW(PaymentSchedule3[[#This Row],[PMT NO]])-ROW(PaymentSchedule3[[#Headers],[PMT NO]])-2)+DAY(LoanStartDate),"")</f>
        <v/>
      </c>
      <c r="D241" s="14" t="str">
        <f>IF(PaymentSchedule3[[#This Row],[PMT NO]]&lt;&gt;"",IF(ROW()-ROW(PaymentSchedule3[[#Headers],[BEGINNING BALANCE]])=1,LoanAmount,INDEX(PaymentSchedule3[ENDING BALANCE],ROW()-ROW(PaymentSchedule3[[#Headers],[BEGINNING BALANCE]])-1)),"")</f>
        <v/>
      </c>
      <c r="E241" s="14" t="str">
        <f>IF(PaymentSchedule3[[#This Row],[PMT NO]]&lt;&gt;"",ScheduledPayment,"")</f>
        <v/>
      </c>
      <c r="F24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41" s="14" t="str">
        <f>IF(PaymentSchedule3[[#This Row],[PMT NO]]&lt;&gt;"",PaymentSchedule3[[#This Row],[TOTAL PAYMENT]]-PaymentSchedule3[[#This Row],[INTEREST]],"")</f>
        <v/>
      </c>
      <c r="I241" s="14" t="str">
        <f>IF(PaymentSchedule3[[#This Row],[PMT NO]]&lt;&gt;"",PaymentSchedule3[[#This Row],[BEGINNING BALANCE]]*(InterestRate/PaymentsPerYear),"")</f>
        <v/>
      </c>
      <c r="J241" s="14" t="str">
        <f>IF(PaymentSchedule3[[#This Row],[PMT NO]]&lt;&gt;"",IF(PaymentSchedule3[[#This Row],[SCHEDULED PAYMENT]]+PaymentSchedule3[[#This Row],[EXTRA PAYMENT]]&lt;=PaymentSchedule3[[#This Row],[BEGINNING BALANCE]],PaymentSchedule3[[#This Row],[BEGINNING BALANCE]]-PaymentSchedule3[[#This Row],[PRINCIPAL]],0),"")</f>
        <v/>
      </c>
      <c r="K241" s="14" t="str">
        <f>IF(PaymentSchedule3[[#This Row],[PMT NO]]&lt;&gt;"",SUM(INDEX(PaymentSchedule3[INTEREST],1,1):PaymentSchedule3[[#This Row],[INTEREST]]),"")</f>
        <v/>
      </c>
    </row>
    <row r="242" spans="2:11" x14ac:dyDescent="0.25">
      <c r="B242" s="12" t="str">
        <f>IF(LoanIsGood,IF(ROW()-ROW(PaymentSchedule3[[#Headers],[PMT NO]])&gt;ScheduledNumberOfPayments,"",ROW()-ROW(PaymentSchedule3[[#Headers],[PMT NO]])),"")</f>
        <v/>
      </c>
      <c r="C242" s="13" t="str">
        <f>IF(PaymentSchedule3[[#This Row],[PMT NO]]&lt;&gt;"",EOMONTH(LoanStartDate,ROW(PaymentSchedule3[[#This Row],[PMT NO]])-ROW(PaymentSchedule3[[#Headers],[PMT NO]])-2)+DAY(LoanStartDate),"")</f>
        <v/>
      </c>
      <c r="D242" s="14" t="str">
        <f>IF(PaymentSchedule3[[#This Row],[PMT NO]]&lt;&gt;"",IF(ROW()-ROW(PaymentSchedule3[[#Headers],[BEGINNING BALANCE]])=1,LoanAmount,INDEX(PaymentSchedule3[ENDING BALANCE],ROW()-ROW(PaymentSchedule3[[#Headers],[BEGINNING BALANCE]])-1)),"")</f>
        <v/>
      </c>
      <c r="E242" s="14" t="str">
        <f>IF(PaymentSchedule3[[#This Row],[PMT NO]]&lt;&gt;"",ScheduledPayment,"")</f>
        <v/>
      </c>
      <c r="F24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42" s="14" t="str">
        <f>IF(PaymentSchedule3[[#This Row],[PMT NO]]&lt;&gt;"",PaymentSchedule3[[#This Row],[TOTAL PAYMENT]]-PaymentSchedule3[[#This Row],[INTEREST]],"")</f>
        <v/>
      </c>
      <c r="I242" s="14" t="str">
        <f>IF(PaymentSchedule3[[#This Row],[PMT NO]]&lt;&gt;"",PaymentSchedule3[[#This Row],[BEGINNING BALANCE]]*(InterestRate/PaymentsPerYear),"")</f>
        <v/>
      </c>
      <c r="J242" s="14" t="str">
        <f>IF(PaymentSchedule3[[#This Row],[PMT NO]]&lt;&gt;"",IF(PaymentSchedule3[[#This Row],[SCHEDULED PAYMENT]]+PaymentSchedule3[[#This Row],[EXTRA PAYMENT]]&lt;=PaymentSchedule3[[#This Row],[BEGINNING BALANCE]],PaymentSchedule3[[#This Row],[BEGINNING BALANCE]]-PaymentSchedule3[[#This Row],[PRINCIPAL]],0),"")</f>
        <v/>
      </c>
      <c r="K242" s="14" t="str">
        <f>IF(PaymentSchedule3[[#This Row],[PMT NO]]&lt;&gt;"",SUM(INDEX(PaymentSchedule3[INTEREST],1,1):PaymentSchedule3[[#This Row],[INTEREST]]),"")</f>
        <v/>
      </c>
    </row>
    <row r="243" spans="2:11" x14ac:dyDescent="0.25">
      <c r="B243" s="12" t="str">
        <f>IF(LoanIsGood,IF(ROW()-ROW(PaymentSchedule3[[#Headers],[PMT NO]])&gt;ScheduledNumberOfPayments,"",ROW()-ROW(PaymentSchedule3[[#Headers],[PMT NO]])),"")</f>
        <v/>
      </c>
      <c r="C243" s="13" t="str">
        <f>IF(PaymentSchedule3[[#This Row],[PMT NO]]&lt;&gt;"",EOMONTH(LoanStartDate,ROW(PaymentSchedule3[[#This Row],[PMT NO]])-ROW(PaymentSchedule3[[#Headers],[PMT NO]])-2)+DAY(LoanStartDate),"")</f>
        <v/>
      </c>
      <c r="D243" s="14" t="str">
        <f>IF(PaymentSchedule3[[#This Row],[PMT NO]]&lt;&gt;"",IF(ROW()-ROW(PaymentSchedule3[[#Headers],[BEGINNING BALANCE]])=1,LoanAmount,INDEX(PaymentSchedule3[ENDING BALANCE],ROW()-ROW(PaymentSchedule3[[#Headers],[BEGINNING BALANCE]])-1)),"")</f>
        <v/>
      </c>
      <c r="E243" s="14" t="str">
        <f>IF(PaymentSchedule3[[#This Row],[PMT NO]]&lt;&gt;"",ScheduledPayment,"")</f>
        <v/>
      </c>
      <c r="F24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43" s="14" t="str">
        <f>IF(PaymentSchedule3[[#This Row],[PMT NO]]&lt;&gt;"",PaymentSchedule3[[#This Row],[TOTAL PAYMENT]]-PaymentSchedule3[[#This Row],[INTEREST]],"")</f>
        <v/>
      </c>
      <c r="I243" s="14" t="str">
        <f>IF(PaymentSchedule3[[#This Row],[PMT NO]]&lt;&gt;"",PaymentSchedule3[[#This Row],[BEGINNING BALANCE]]*(InterestRate/PaymentsPerYear),"")</f>
        <v/>
      </c>
      <c r="J243" s="14" t="str">
        <f>IF(PaymentSchedule3[[#This Row],[PMT NO]]&lt;&gt;"",IF(PaymentSchedule3[[#This Row],[SCHEDULED PAYMENT]]+PaymentSchedule3[[#This Row],[EXTRA PAYMENT]]&lt;=PaymentSchedule3[[#This Row],[BEGINNING BALANCE]],PaymentSchedule3[[#This Row],[BEGINNING BALANCE]]-PaymentSchedule3[[#This Row],[PRINCIPAL]],0),"")</f>
        <v/>
      </c>
      <c r="K243" s="14" t="str">
        <f>IF(PaymentSchedule3[[#This Row],[PMT NO]]&lt;&gt;"",SUM(INDEX(PaymentSchedule3[INTEREST],1,1):PaymentSchedule3[[#This Row],[INTEREST]]),"")</f>
        <v/>
      </c>
    </row>
    <row r="244" spans="2:11" x14ac:dyDescent="0.25">
      <c r="B244" s="12" t="str">
        <f>IF(LoanIsGood,IF(ROW()-ROW(PaymentSchedule3[[#Headers],[PMT NO]])&gt;ScheduledNumberOfPayments,"",ROW()-ROW(PaymentSchedule3[[#Headers],[PMT NO]])),"")</f>
        <v/>
      </c>
      <c r="C244" s="13" t="str">
        <f>IF(PaymentSchedule3[[#This Row],[PMT NO]]&lt;&gt;"",EOMONTH(LoanStartDate,ROW(PaymentSchedule3[[#This Row],[PMT NO]])-ROW(PaymentSchedule3[[#Headers],[PMT NO]])-2)+DAY(LoanStartDate),"")</f>
        <v/>
      </c>
      <c r="D244" s="14" t="str">
        <f>IF(PaymentSchedule3[[#This Row],[PMT NO]]&lt;&gt;"",IF(ROW()-ROW(PaymentSchedule3[[#Headers],[BEGINNING BALANCE]])=1,LoanAmount,INDEX(PaymentSchedule3[ENDING BALANCE],ROW()-ROW(PaymentSchedule3[[#Headers],[BEGINNING BALANCE]])-1)),"")</f>
        <v/>
      </c>
      <c r="E244" s="14" t="str">
        <f>IF(PaymentSchedule3[[#This Row],[PMT NO]]&lt;&gt;"",ScheduledPayment,"")</f>
        <v/>
      </c>
      <c r="F24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44" s="14" t="str">
        <f>IF(PaymentSchedule3[[#This Row],[PMT NO]]&lt;&gt;"",PaymentSchedule3[[#This Row],[TOTAL PAYMENT]]-PaymentSchedule3[[#This Row],[INTEREST]],"")</f>
        <v/>
      </c>
      <c r="I244" s="14" t="str">
        <f>IF(PaymentSchedule3[[#This Row],[PMT NO]]&lt;&gt;"",PaymentSchedule3[[#This Row],[BEGINNING BALANCE]]*(InterestRate/PaymentsPerYear),"")</f>
        <v/>
      </c>
      <c r="J244" s="14" t="str">
        <f>IF(PaymentSchedule3[[#This Row],[PMT NO]]&lt;&gt;"",IF(PaymentSchedule3[[#This Row],[SCHEDULED PAYMENT]]+PaymentSchedule3[[#This Row],[EXTRA PAYMENT]]&lt;=PaymentSchedule3[[#This Row],[BEGINNING BALANCE]],PaymentSchedule3[[#This Row],[BEGINNING BALANCE]]-PaymentSchedule3[[#This Row],[PRINCIPAL]],0),"")</f>
        <v/>
      </c>
      <c r="K244" s="14" t="str">
        <f>IF(PaymentSchedule3[[#This Row],[PMT NO]]&lt;&gt;"",SUM(INDEX(PaymentSchedule3[INTEREST],1,1):PaymentSchedule3[[#This Row],[INTEREST]]),"")</f>
        <v/>
      </c>
    </row>
    <row r="245" spans="2:11" x14ac:dyDescent="0.25">
      <c r="B245" s="12" t="str">
        <f>IF(LoanIsGood,IF(ROW()-ROW(PaymentSchedule3[[#Headers],[PMT NO]])&gt;ScheduledNumberOfPayments,"",ROW()-ROW(PaymentSchedule3[[#Headers],[PMT NO]])),"")</f>
        <v/>
      </c>
      <c r="C245" s="13" t="str">
        <f>IF(PaymentSchedule3[[#This Row],[PMT NO]]&lt;&gt;"",EOMONTH(LoanStartDate,ROW(PaymentSchedule3[[#This Row],[PMT NO]])-ROW(PaymentSchedule3[[#Headers],[PMT NO]])-2)+DAY(LoanStartDate),"")</f>
        <v/>
      </c>
      <c r="D245" s="14" t="str">
        <f>IF(PaymentSchedule3[[#This Row],[PMT NO]]&lt;&gt;"",IF(ROW()-ROW(PaymentSchedule3[[#Headers],[BEGINNING BALANCE]])=1,LoanAmount,INDEX(PaymentSchedule3[ENDING BALANCE],ROW()-ROW(PaymentSchedule3[[#Headers],[BEGINNING BALANCE]])-1)),"")</f>
        <v/>
      </c>
      <c r="E245" s="14" t="str">
        <f>IF(PaymentSchedule3[[#This Row],[PMT NO]]&lt;&gt;"",ScheduledPayment,"")</f>
        <v/>
      </c>
      <c r="F24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45" s="14" t="str">
        <f>IF(PaymentSchedule3[[#This Row],[PMT NO]]&lt;&gt;"",PaymentSchedule3[[#This Row],[TOTAL PAYMENT]]-PaymentSchedule3[[#This Row],[INTEREST]],"")</f>
        <v/>
      </c>
      <c r="I245" s="14" t="str">
        <f>IF(PaymentSchedule3[[#This Row],[PMT NO]]&lt;&gt;"",PaymentSchedule3[[#This Row],[BEGINNING BALANCE]]*(InterestRate/PaymentsPerYear),"")</f>
        <v/>
      </c>
      <c r="J245" s="14" t="str">
        <f>IF(PaymentSchedule3[[#This Row],[PMT NO]]&lt;&gt;"",IF(PaymentSchedule3[[#This Row],[SCHEDULED PAYMENT]]+PaymentSchedule3[[#This Row],[EXTRA PAYMENT]]&lt;=PaymentSchedule3[[#This Row],[BEGINNING BALANCE]],PaymentSchedule3[[#This Row],[BEGINNING BALANCE]]-PaymentSchedule3[[#This Row],[PRINCIPAL]],0),"")</f>
        <v/>
      </c>
      <c r="K245" s="14" t="str">
        <f>IF(PaymentSchedule3[[#This Row],[PMT NO]]&lt;&gt;"",SUM(INDEX(PaymentSchedule3[INTEREST],1,1):PaymentSchedule3[[#This Row],[INTEREST]]),"")</f>
        <v/>
      </c>
    </row>
    <row r="246" spans="2:11" x14ac:dyDescent="0.25">
      <c r="B246" s="12" t="str">
        <f>IF(LoanIsGood,IF(ROW()-ROW(PaymentSchedule3[[#Headers],[PMT NO]])&gt;ScheduledNumberOfPayments,"",ROW()-ROW(PaymentSchedule3[[#Headers],[PMT NO]])),"")</f>
        <v/>
      </c>
      <c r="C246" s="13" t="str">
        <f>IF(PaymentSchedule3[[#This Row],[PMT NO]]&lt;&gt;"",EOMONTH(LoanStartDate,ROW(PaymentSchedule3[[#This Row],[PMT NO]])-ROW(PaymentSchedule3[[#Headers],[PMT NO]])-2)+DAY(LoanStartDate),"")</f>
        <v/>
      </c>
      <c r="D246" s="14" t="str">
        <f>IF(PaymentSchedule3[[#This Row],[PMT NO]]&lt;&gt;"",IF(ROW()-ROW(PaymentSchedule3[[#Headers],[BEGINNING BALANCE]])=1,LoanAmount,INDEX(PaymentSchedule3[ENDING BALANCE],ROW()-ROW(PaymentSchedule3[[#Headers],[BEGINNING BALANCE]])-1)),"")</f>
        <v/>
      </c>
      <c r="E246" s="14" t="str">
        <f>IF(PaymentSchedule3[[#This Row],[PMT NO]]&lt;&gt;"",ScheduledPayment,"")</f>
        <v/>
      </c>
      <c r="F24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46" s="14" t="str">
        <f>IF(PaymentSchedule3[[#This Row],[PMT NO]]&lt;&gt;"",PaymentSchedule3[[#This Row],[TOTAL PAYMENT]]-PaymentSchedule3[[#This Row],[INTEREST]],"")</f>
        <v/>
      </c>
      <c r="I246" s="14" t="str">
        <f>IF(PaymentSchedule3[[#This Row],[PMT NO]]&lt;&gt;"",PaymentSchedule3[[#This Row],[BEGINNING BALANCE]]*(InterestRate/PaymentsPerYear),"")</f>
        <v/>
      </c>
      <c r="J246" s="14" t="str">
        <f>IF(PaymentSchedule3[[#This Row],[PMT NO]]&lt;&gt;"",IF(PaymentSchedule3[[#This Row],[SCHEDULED PAYMENT]]+PaymentSchedule3[[#This Row],[EXTRA PAYMENT]]&lt;=PaymentSchedule3[[#This Row],[BEGINNING BALANCE]],PaymentSchedule3[[#This Row],[BEGINNING BALANCE]]-PaymentSchedule3[[#This Row],[PRINCIPAL]],0),"")</f>
        <v/>
      </c>
      <c r="K246" s="14" t="str">
        <f>IF(PaymentSchedule3[[#This Row],[PMT NO]]&lt;&gt;"",SUM(INDEX(PaymentSchedule3[INTEREST],1,1):PaymentSchedule3[[#This Row],[INTEREST]]),"")</f>
        <v/>
      </c>
    </row>
    <row r="247" spans="2:11" x14ac:dyDescent="0.25">
      <c r="B247" s="12" t="str">
        <f>IF(LoanIsGood,IF(ROW()-ROW(PaymentSchedule3[[#Headers],[PMT NO]])&gt;ScheduledNumberOfPayments,"",ROW()-ROW(PaymentSchedule3[[#Headers],[PMT NO]])),"")</f>
        <v/>
      </c>
      <c r="C247" s="13" t="str">
        <f>IF(PaymentSchedule3[[#This Row],[PMT NO]]&lt;&gt;"",EOMONTH(LoanStartDate,ROW(PaymentSchedule3[[#This Row],[PMT NO]])-ROW(PaymentSchedule3[[#Headers],[PMT NO]])-2)+DAY(LoanStartDate),"")</f>
        <v/>
      </c>
      <c r="D247" s="14" t="str">
        <f>IF(PaymentSchedule3[[#This Row],[PMT NO]]&lt;&gt;"",IF(ROW()-ROW(PaymentSchedule3[[#Headers],[BEGINNING BALANCE]])=1,LoanAmount,INDEX(PaymentSchedule3[ENDING BALANCE],ROW()-ROW(PaymentSchedule3[[#Headers],[BEGINNING BALANCE]])-1)),"")</f>
        <v/>
      </c>
      <c r="E247" s="14" t="str">
        <f>IF(PaymentSchedule3[[#This Row],[PMT NO]]&lt;&gt;"",ScheduledPayment,"")</f>
        <v/>
      </c>
      <c r="F24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47" s="14" t="str">
        <f>IF(PaymentSchedule3[[#This Row],[PMT NO]]&lt;&gt;"",PaymentSchedule3[[#This Row],[TOTAL PAYMENT]]-PaymentSchedule3[[#This Row],[INTEREST]],"")</f>
        <v/>
      </c>
      <c r="I247" s="14" t="str">
        <f>IF(PaymentSchedule3[[#This Row],[PMT NO]]&lt;&gt;"",PaymentSchedule3[[#This Row],[BEGINNING BALANCE]]*(InterestRate/PaymentsPerYear),"")</f>
        <v/>
      </c>
      <c r="J247" s="14" t="str">
        <f>IF(PaymentSchedule3[[#This Row],[PMT NO]]&lt;&gt;"",IF(PaymentSchedule3[[#This Row],[SCHEDULED PAYMENT]]+PaymentSchedule3[[#This Row],[EXTRA PAYMENT]]&lt;=PaymentSchedule3[[#This Row],[BEGINNING BALANCE]],PaymentSchedule3[[#This Row],[BEGINNING BALANCE]]-PaymentSchedule3[[#This Row],[PRINCIPAL]],0),"")</f>
        <v/>
      </c>
      <c r="K247" s="14" t="str">
        <f>IF(PaymentSchedule3[[#This Row],[PMT NO]]&lt;&gt;"",SUM(INDEX(PaymentSchedule3[INTEREST],1,1):PaymentSchedule3[[#This Row],[INTEREST]]),"")</f>
        <v/>
      </c>
    </row>
    <row r="248" spans="2:11" x14ac:dyDescent="0.25">
      <c r="B248" s="12" t="str">
        <f>IF(LoanIsGood,IF(ROW()-ROW(PaymentSchedule3[[#Headers],[PMT NO]])&gt;ScheduledNumberOfPayments,"",ROW()-ROW(PaymentSchedule3[[#Headers],[PMT NO]])),"")</f>
        <v/>
      </c>
      <c r="C248" s="13" t="str">
        <f>IF(PaymentSchedule3[[#This Row],[PMT NO]]&lt;&gt;"",EOMONTH(LoanStartDate,ROW(PaymentSchedule3[[#This Row],[PMT NO]])-ROW(PaymentSchedule3[[#Headers],[PMT NO]])-2)+DAY(LoanStartDate),"")</f>
        <v/>
      </c>
      <c r="D248" s="14" t="str">
        <f>IF(PaymentSchedule3[[#This Row],[PMT NO]]&lt;&gt;"",IF(ROW()-ROW(PaymentSchedule3[[#Headers],[BEGINNING BALANCE]])=1,LoanAmount,INDEX(PaymentSchedule3[ENDING BALANCE],ROW()-ROW(PaymentSchedule3[[#Headers],[BEGINNING BALANCE]])-1)),"")</f>
        <v/>
      </c>
      <c r="E248" s="14" t="str">
        <f>IF(PaymentSchedule3[[#This Row],[PMT NO]]&lt;&gt;"",ScheduledPayment,"")</f>
        <v/>
      </c>
      <c r="F24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48" s="14" t="str">
        <f>IF(PaymentSchedule3[[#This Row],[PMT NO]]&lt;&gt;"",PaymentSchedule3[[#This Row],[TOTAL PAYMENT]]-PaymentSchedule3[[#This Row],[INTEREST]],"")</f>
        <v/>
      </c>
      <c r="I248" s="14" t="str">
        <f>IF(PaymentSchedule3[[#This Row],[PMT NO]]&lt;&gt;"",PaymentSchedule3[[#This Row],[BEGINNING BALANCE]]*(InterestRate/PaymentsPerYear),"")</f>
        <v/>
      </c>
      <c r="J248" s="14" t="str">
        <f>IF(PaymentSchedule3[[#This Row],[PMT NO]]&lt;&gt;"",IF(PaymentSchedule3[[#This Row],[SCHEDULED PAYMENT]]+PaymentSchedule3[[#This Row],[EXTRA PAYMENT]]&lt;=PaymentSchedule3[[#This Row],[BEGINNING BALANCE]],PaymentSchedule3[[#This Row],[BEGINNING BALANCE]]-PaymentSchedule3[[#This Row],[PRINCIPAL]],0),"")</f>
        <v/>
      </c>
      <c r="K248" s="14" t="str">
        <f>IF(PaymentSchedule3[[#This Row],[PMT NO]]&lt;&gt;"",SUM(INDEX(PaymentSchedule3[INTEREST],1,1):PaymentSchedule3[[#This Row],[INTEREST]]),"")</f>
        <v/>
      </c>
    </row>
    <row r="249" spans="2:11" x14ac:dyDescent="0.25">
      <c r="B249" s="12" t="str">
        <f>IF(LoanIsGood,IF(ROW()-ROW(PaymentSchedule3[[#Headers],[PMT NO]])&gt;ScheduledNumberOfPayments,"",ROW()-ROW(PaymentSchedule3[[#Headers],[PMT NO]])),"")</f>
        <v/>
      </c>
      <c r="C249" s="13" t="str">
        <f>IF(PaymentSchedule3[[#This Row],[PMT NO]]&lt;&gt;"",EOMONTH(LoanStartDate,ROW(PaymentSchedule3[[#This Row],[PMT NO]])-ROW(PaymentSchedule3[[#Headers],[PMT NO]])-2)+DAY(LoanStartDate),"")</f>
        <v/>
      </c>
      <c r="D249" s="14" t="str">
        <f>IF(PaymentSchedule3[[#This Row],[PMT NO]]&lt;&gt;"",IF(ROW()-ROW(PaymentSchedule3[[#Headers],[BEGINNING BALANCE]])=1,LoanAmount,INDEX(PaymentSchedule3[ENDING BALANCE],ROW()-ROW(PaymentSchedule3[[#Headers],[BEGINNING BALANCE]])-1)),"")</f>
        <v/>
      </c>
      <c r="E249" s="14" t="str">
        <f>IF(PaymentSchedule3[[#This Row],[PMT NO]]&lt;&gt;"",ScheduledPayment,"")</f>
        <v/>
      </c>
      <c r="F24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49" s="14" t="str">
        <f>IF(PaymentSchedule3[[#This Row],[PMT NO]]&lt;&gt;"",PaymentSchedule3[[#This Row],[TOTAL PAYMENT]]-PaymentSchedule3[[#This Row],[INTEREST]],"")</f>
        <v/>
      </c>
      <c r="I249" s="14" t="str">
        <f>IF(PaymentSchedule3[[#This Row],[PMT NO]]&lt;&gt;"",PaymentSchedule3[[#This Row],[BEGINNING BALANCE]]*(InterestRate/PaymentsPerYear),"")</f>
        <v/>
      </c>
      <c r="J249" s="14" t="str">
        <f>IF(PaymentSchedule3[[#This Row],[PMT NO]]&lt;&gt;"",IF(PaymentSchedule3[[#This Row],[SCHEDULED PAYMENT]]+PaymentSchedule3[[#This Row],[EXTRA PAYMENT]]&lt;=PaymentSchedule3[[#This Row],[BEGINNING BALANCE]],PaymentSchedule3[[#This Row],[BEGINNING BALANCE]]-PaymentSchedule3[[#This Row],[PRINCIPAL]],0),"")</f>
        <v/>
      </c>
      <c r="K249" s="14" t="str">
        <f>IF(PaymentSchedule3[[#This Row],[PMT NO]]&lt;&gt;"",SUM(INDEX(PaymentSchedule3[INTEREST],1,1):PaymentSchedule3[[#This Row],[INTEREST]]),"")</f>
        <v/>
      </c>
    </row>
    <row r="250" spans="2:11" x14ac:dyDescent="0.25">
      <c r="B250" s="12" t="str">
        <f>IF(LoanIsGood,IF(ROW()-ROW(PaymentSchedule3[[#Headers],[PMT NO]])&gt;ScheduledNumberOfPayments,"",ROW()-ROW(PaymentSchedule3[[#Headers],[PMT NO]])),"")</f>
        <v/>
      </c>
      <c r="C250" s="13" t="str">
        <f>IF(PaymentSchedule3[[#This Row],[PMT NO]]&lt;&gt;"",EOMONTH(LoanStartDate,ROW(PaymentSchedule3[[#This Row],[PMT NO]])-ROW(PaymentSchedule3[[#Headers],[PMT NO]])-2)+DAY(LoanStartDate),"")</f>
        <v/>
      </c>
      <c r="D250" s="14" t="str">
        <f>IF(PaymentSchedule3[[#This Row],[PMT NO]]&lt;&gt;"",IF(ROW()-ROW(PaymentSchedule3[[#Headers],[BEGINNING BALANCE]])=1,LoanAmount,INDEX(PaymentSchedule3[ENDING BALANCE],ROW()-ROW(PaymentSchedule3[[#Headers],[BEGINNING BALANCE]])-1)),"")</f>
        <v/>
      </c>
      <c r="E250" s="14" t="str">
        <f>IF(PaymentSchedule3[[#This Row],[PMT NO]]&lt;&gt;"",ScheduledPayment,"")</f>
        <v/>
      </c>
      <c r="F25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50" s="14" t="str">
        <f>IF(PaymentSchedule3[[#This Row],[PMT NO]]&lt;&gt;"",PaymentSchedule3[[#This Row],[TOTAL PAYMENT]]-PaymentSchedule3[[#This Row],[INTEREST]],"")</f>
        <v/>
      </c>
      <c r="I250" s="14" t="str">
        <f>IF(PaymentSchedule3[[#This Row],[PMT NO]]&lt;&gt;"",PaymentSchedule3[[#This Row],[BEGINNING BALANCE]]*(InterestRate/PaymentsPerYear),"")</f>
        <v/>
      </c>
      <c r="J250" s="14" t="str">
        <f>IF(PaymentSchedule3[[#This Row],[PMT NO]]&lt;&gt;"",IF(PaymentSchedule3[[#This Row],[SCHEDULED PAYMENT]]+PaymentSchedule3[[#This Row],[EXTRA PAYMENT]]&lt;=PaymentSchedule3[[#This Row],[BEGINNING BALANCE]],PaymentSchedule3[[#This Row],[BEGINNING BALANCE]]-PaymentSchedule3[[#This Row],[PRINCIPAL]],0),"")</f>
        <v/>
      </c>
      <c r="K250" s="14" t="str">
        <f>IF(PaymentSchedule3[[#This Row],[PMT NO]]&lt;&gt;"",SUM(INDEX(PaymentSchedule3[INTEREST],1,1):PaymentSchedule3[[#This Row],[INTEREST]]),"")</f>
        <v/>
      </c>
    </row>
    <row r="251" spans="2:11" x14ac:dyDescent="0.25">
      <c r="B251" s="12" t="str">
        <f>IF(LoanIsGood,IF(ROW()-ROW(PaymentSchedule3[[#Headers],[PMT NO]])&gt;ScheduledNumberOfPayments,"",ROW()-ROW(PaymentSchedule3[[#Headers],[PMT NO]])),"")</f>
        <v/>
      </c>
      <c r="C251" s="13" t="str">
        <f>IF(PaymentSchedule3[[#This Row],[PMT NO]]&lt;&gt;"",EOMONTH(LoanStartDate,ROW(PaymentSchedule3[[#This Row],[PMT NO]])-ROW(PaymentSchedule3[[#Headers],[PMT NO]])-2)+DAY(LoanStartDate),"")</f>
        <v/>
      </c>
      <c r="D251" s="14" t="str">
        <f>IF(PaymentSchedule3[[#This Row],[PMT NO]]&lt;&gt;"",IF(ROW()-ROW(PaymentSchedule3[[#Headers],[BEGINNING BALANCE]])=1,LoanAmount,INDEX(PaymentSchedule3[ENDING BALANCE],ROW()-ROW(PaymentSchedule3[[#Headers],[BEGINNING BALANCE]])-1)),"")</f>
        <v/>
      </c>
      <c r="E251" s="14" t="str">
        <f>IF(PaymentSchedule3[[#This Row],[PMT NO]]&lt;&gt;"",ScheduledPayment,"")</f>
        <v/>
      </c>
      <c r="F25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51" s="14" t="str">
        <f>IF(PaymentSchedule3[[#This Row],[PMT NO]]&lt;&gt;"",PaymentSchedule3[[#This Row],[TOTAL PAYMENT]]-PaymentSchedule3[[#This Row],[INTEREST]],"")</f>
        <v/>
      </c>
      <c r="I251" s="14" t="str">
        <f>IF(PaymentSchedule3[[#This Row],[PMT NO]]&lt;&gt;"",PaymentSchedule3[[#This Row],[BEGINNING BALANCE]]*(InterestRate/PaymentsPerYear),"")</f>
        <v/>
      </c>
      <c r="J251" s="14" t="str">
        <f>IF(PaymentSchedule3[[#This Row],[PMT NO]]&lt;&gt;"",IF(PaymentSchedule3[[#This Row],[SCHEDULED PAYMENT]]+PaymentSchedule3[[#This Row],[EXTRA PAYMENT]]&lt;=PaymentSchedule3[[#This Row],[BEGINNING BALANCE]],PaymentSchedule3[[#This Row],[BEGINNING BALANCE]]-PaymentSchedule3[[#This Row],[PRINCIPAL]],0),"")</f>
        <v/>
      </c>
      <c r="K251" s="14" t="str">
        <f>IF(PaymentSchedule3[[#This Row],[PMT NO]]&lt;&gt;"",SUM(INDEX(PaymentSchedule3[INTEREST],1,1):PaymentSchedule3[[#This Row],[INTEREST]]),"")</f>
        <v/>
      </c>
    </row>
    <row r="252" spans="2:11" x14ac:dyDescent="0.25">
      <c r="B252" s="12" t="str">
        <f>IF(LoanIsGood,IF(ROW()-ROW(PaymentSchedule3[[#Headers],[PMT NO]])&gt;ScheduledNumberOfPayments,"",ROW()-ROW(PaymentSchedule3[[#Headers],[PMT NO]])),"")</f>
        <v/>
      </c>
      <c r="C252" s="13" t="str">
        <f>IF(PaymentSchedule3[[#This Row],[PMT NO]]&lt;&gt;"",EOMONTH(LoanStartDate,ROW(PaymentSchedule3[[#This Row],[PMT NO]])-ROW(PaymentSchedule3[[#Headers],[PMT NO]])-2)+DAY(LoanStartDate),"")</f>
        <v/>
      </c>
      <c r="D252" s="14" t="str">
        <f>IF(PaymentSchedule3[[#This Row],[PMT NO]]&lt;&gt;"",IF(ROW()-ROW(PaymentSchedule3[[#Headers],[BEGINNING BALANCE]])=1,LoanAmount,INDEX(PaymentSchedule3[ENDING BALANCE],ROW()-ROW(PaymentSchedule3[[#Headers],[BEGINNING BALANCE]])-1)),"")</f>
        <v/>
      </c>
      <c r="E252" s="14" t="str">
        <f>IF(PaymentSchedule3[[#This Row],[PMT NO]]&lt;&gt;"",ScheduledPayment,"")</f>
        <v/>
      </c>
      <c r="F25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52" s="14" t="str">
        <f>IF(PaymentSchedule3[[#This Row],[PMT NO]]&lt;&gt;"",PaymentSchedule3[[#This Row],[TOTAL PAYMENT]]-PaymentSchedule3[[#This Row],[INTEREST]],"")</f>
        <v/>
      </c>
      <c r="I252" s="14" t="str">
        <f>IF(PaymentSchedule3[[#This Row],[PMT NO]]&lt;&gt;"",PaymentSchedule3[[#This Row],[BEGINNING BALANCE]]*(InterestRate/PaymentsPerYear),"")</f>
        <v/>
      </c>
      <c r="J252" s="14" t="str">
        <f>IF(PaymentSchedule3[[#This Row],[PMT NO]]&lt;&gt;"",IF(PaymentSchedule3[[#This Row],[SCHEDULED PAYMENT]]+PaymentSchedule3[[#This Row],[EXTRA PAYMENT]]&lt;=PaymentSchedule3[[#This Row],[BEGINNING BALANCE]],PaymentSchedule3[[#This Row],[BEGINNING BALANCE]]-PaymentSchedule3[[#This Row],[PRINCIPAL]],0),"")</f>
        <v/>
      </c>
      <c r="K252" s="14" t="str">
        <f>IF(PaymentSchedule3[[#This Row],[PMT NO]]&lt;&gt;"",SUM(INDEX(PaymentSchedule3[INTEREST],1,1):PaymentSchedule3[[#This Row],[INTEREST]]),"")</f>
        <v/>
      </c>
    </row>
    <row r="253" spans="2:11" x14ac:dyDescent="0.25">
      <c r="B253" s="12" t="str">
        <f>IF(LoanIsGood,IF(ROW()-ROW(PaymentSchedule3[[#Headers],[PMT NO]])&gt;ScheduledNumberOfPayments,"",ROW()-ROW(PaymentSchedule3[[#Headers],[PMT NO]])),"")</f>
        <v/>
      </c>
      <c r="C253" s="13" t="str">
        <f>IF(PaymentSchedule3[[#This Row],[PMT NO]]&lt;&gt;"",EOMONTH(LoanStartDate,ROW(PaymentSchedule3[[#This Row],[PMT NO]])-ROW(PaymentSchedule3[[#Headers],[PMT NO]])-2)+DAY(LoanStartDate),"")</f>
        <v/>
      </c>
      <c r="D253" s="14" t="str">
        <f>IF(PaymentSchedule3[[#This Row],[PMT NO]]&lt;&gt;"",IF(ROW()-ROW(PaymentSchedule3[[#Headers],[BEGINNING BALANCE]])=1,LoanAmount,INDEX(PaymentSchedule3[ENDING BALANCE],ROW()-ROW(PaymentSchedule3[[#Headers],[BEGINNING BALANCE]])-1)),"")</f>
        <v/>
      </c>
      <c r="E253" s="14" t="str">
        <f>IF(PaymentSchedule3[[#This Row],[PMT NO]]&lt;&gt;"",ScheduledPayment,"")</f>
        <v/>
      </c>
      <c r="F25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53" s="14" t="str">
        <f>IF(PaymentSchedule3[[#This Row],[PMT NO]]&lt;&gt;"",PaymentSchedule3[[#This Row],[TOTAL PAYMENT]]-PaymentSchedule3[[#This Row],[INTEREST]],"")</f>
        <v/>
      </c>
      <c r="I253" s="14" t="str">
        <f>IF(PaymentSchedule3[[#This Row],[PMT NO]]&lt;&gt;"",PaymentSchedule3[[#This Row],[BEGINNING BALANCE]]*(InterestRate/PaymentsPerYear),"")</f>
        <v/>
      </c>
      <c r="J253" s="14" t="str">
        <f>IF(PaymentSchedule3[[#This Row],[PMT NO]]&lt;&gt;"",IF(PaymentSchedule3[[#This Row],[SCHEDULED PAYMENT]]+PaymentSchedule3[[#This Row],[EXTRA PAYMENT]]&lt;=PaymentSchedule3[[#This Row],[BEGINNING BALANCE]],PaymentSchedule3[[#This Row],[BEGINNING BALANCE]]-PaymentSchedule3[[#This Row],[PRINCIPAL]],0),"")</f>
        <v/>
      </c>
      <c r="K253" s="14" t="str">
        <f>IF(PaymentSchedule3[[#This Row],[PMT NO]]&lt;&gt;"",SUM(INDEX(PaymentSchedule3[INTEREST],1,1):PaymentSchedule3[[#This Row],[INTEREST]]),"")</f>
        <v/>
      </c>
    </row>
    <row r="254" spans="2:11" x14ac:dyDescent="0.25">
      <c r="B254" s="12" t="str">
        <f>IF(LoanIsGood,IF(ROW()-ROW(PaymentSchedule3[[#Headers],[PMT NO]])&gt;ScheduledNumberOfPayments,"",ROW()-ROW(PaymentSchedule3[[#Headers],[PMT NO]])),"")</f>
        <v/>
      </c>
      <c r="C254" s="13" t="str">
        <f>IF(PaymentSchedule3[[#This Row],[PMT NO]]&lt;&gt;"",EOMONTH(LoanStartDate,ROW(PaymentSchedule3[[#This Row],[PMT NO]])-ROW(PaymentSchedule3[[#Headers],[PMT NO]])-2)+DAY(LoanStartDate),"")</f>
        <v/>
      </c>
      <c r="D254" s="14" t="str">
        <f>IF(PaymentSchedule3[[#This Row],[PMT NO]]&lt;&gt;"",IF(ROW()-ROW(PaymentSchedule3[[#Headers],[BEGINNING BALANCE]])=1,LoanAmount,INDEX(PaymentSchedule3[ENDING BALANCE],ROW()-ROW(PaymentSchedule3[[#Headers],[BEGINNING BALANCE]])-1)),"")</f>
        <v/>
      </c>
      <c r="E254" s="14" t="str">
        <f>IF(PaymentSchedule3[[#This Row],[PMT NO]]&lt;&gt;"",ScheduledPayment,"")</f>
        <v/>
      </c>
      <c r="F25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54" s="14" t="str">
        <f>IF(PaymentSchedule3[[#This Row],[PMT NO]]&lt;&gt;"",PaymentSchedule3[[#This Row],[TOTAL PAYMENT]]-PaymentSchedule3[[#This Row],[INTEREST]],"")</f>
        <v/>
      </c>
      <c r="I254" s="14" t="str">
        <f>IF(PaymentSchedule3[[#This Row],[PMT NO]]&lt;&gt;"",PaymentSchedule3[[#This Row],[BEGINNING BALANCE]]*(InterestRate/PaymentsPerYear),"")</f>
        <v/>
      </c>
      <c r="J254" s="14" t="str">
        <f>IF(PaymentSchedule3[[#This Row],[PMT NO]]&lt;&gt;"",IF(PaymentSchedule3[[#This Row],[SCHEDULED PAYMENT]]+PaymentSchedule3[[#This Row],[EXTRA PAYMENT]]&lt;=PaymentSchedule3[[#This Row],[BEGINNING BALANCE]],PaymentSchedule3[[#This Row],[BEGINNING BALANCE]]-PaymentSchedule3[[#This Row],[PRINCIPAL]],0),"")</f>
        <v/>
      </c>
      <c r="K254" s="14" t="str">
        <f>IF(PaymentSchedule3[[#This Row],[PMT NO]]&lt;&gt;"",SUM(INDEX(PaymentSchedule3[INTEREST],1,1):PaymentSchedule3[[#This Row],[INTEREST]]),"")</f>
        <v/>
      </c>
    </row>
    <row r="255" spans="2:11" x14ac:dyDescent="0.25">
      <c r="B255" s="12" t="str">
        <f>IF(LoanIsGood,IF(ROW()-ROW(PaymentSchedule3[[#Headers],[PMT NO]])&gt;ScheduledNumberOfPayments,"",ROW()-ROW(PaymentSchedule3[[#Headers],[PMT NO]])),"")</f>
        <v/>
      </c>
      <c r="C255" s="13" t="str">
        <f>IF(PaymentSchedule3[[#This Row],[PMT NO]]&lt;&gt;"",EOMONTH(LoanStartDate,ROW(PaymentSchedule3[[#This Row],[PMT NO]])-ROW(PaymentSchedule3[[#Headers],[PMT NO]])-2)+DAY(LoanStartDate),"")</f>
        <v/>
      </c>
      <c r="D255" s="14" t="str">
        <f>IF(PaymentSchedule3[[#This Row],[PMT NO]]&lt;&gt;"",IF(ROW()-ROW(PaymentSchedule3[[#Headers],[BEGINNING BALANCE]])=1,LoanAmount,INDEX(PaymentSchedule3[ENDING BALANCE],ROW()-ROW(PaymentSchedule3[[#Headers],[BEGINNING BALANCE]])-1)),"")</f>
        <v/>
      </c>
      <c r="E255" s="14" t="str">
        <f>IF(PaymentSchedule3[[#This Row],[PMT NO]]&lt;&gt;"",ScheduledPayment,"")</f>
        <v/>
      </c>
      <c r="F25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55" s="14" t="str">
        <f>IF(PaymentSchedule3[[#This Row],[PMT NO]]&lt;&gt;"",PaymentSchedule3[[#This Row],[TOTAL PAYMENT]]-PaymentSchedule3[[#This Row],[INTEREST]],"")</f>
        <v/>
      </c>
      <c r="I255" s="14" t="str">
        <f>IF(PaymentSchedule3[[#This Row],[PMT NO]]&lt;&gt;"",PaymentSchedule3[[#This Row],[BEGINNING BALANCE]]*(InterestRate/PaymentsPerYear),"")</f>
        <v/>
      </c>
      <c r="J255" s="14" t="str">
        <f>IF(PaymentSchedule3[[#This Row],[PMT NO]]&lt;&gt;"",IF(PaymentSchedule3[[#This Row],[SCHEDULED PAYMENT]]+PaymentSchedule3[[#This Row],[EXTRA PAYMENT]]&lt;=PaymentSchedule3[[#This Row],[BEGINNING BALANCE]],PaymentSchedule3[[#This Row],[BEGINNING BALANCE]]-PaymentSchedule3[[#This Row],[PRINCIPAL]],0),"")</f>
        <v/>
      </c>
      <c r="K255" s="14" t="str">
        <f>IF(PaymentSchedule3[[#This Row],[PMT NO]]&lt;&gt;"",SUM(INDEX(PaymentSchedule3[INTEREST],1,1):PaymentSchedule3[[#This Row],[INTEREST]]),"")</f>
        <v/>
      </c>
    </row>
    <row r="256" spans="2:11" x14ac:dyDescent="0.25">
      <c r="B256" s="12" t="str">
        <f>IF(LoanIsGood,IF(ROW()-ROW(PaymentSchedule3[[#Headers],[PMT NO]])&gt;ScheduledNumberOfPayments,"",ROW()-ROW(PaymentSchedule3[[#Headers],[PMT NO]])),"")</f>
        <v/>
      </c>
      <c r="C256" s="13" t="str">
        <f>IF(PaymentSchedule3[[#This Row],[PMT NO]]&lt;&gt;"",EOMONTH(LoanStartDate,ROW(PaymentSchedule3[[#This Row],[PMT NO]])-ROW(PaymentSchedule3[[#Headers],[PMT NO]])-2)+DAY(LoanStartDate),"")</f>
        <v/>
      </c>
      <c r="D256" s="14" t="str">
        <f>IF(PaymentSchedule3[[#This Row],[PMT NO]]&lt;&gt;"",IF(ROW()-ROW(PaymentSchedule3[[#Headers],[BEGINNING BALANCE]])=1,LoanAmount,INDEX(PaymentSchedule3[ENDING BALANCE],ROW()-ROW(PaymentSchedule3[[#Headers],[BEGINNING BALANCE]])-1)),"")</f>
        <v/>
      </c>
      <c r="E256" s="14" t="str">
        <f>IF(PaymentSchedule3[[#This Row],[PMT NO]]&lt;&gt;"",ScheduledPayment,"")</f>
        <v/>
      </c>
      <c r="F25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56" s="14" t="str">
        <f>IF(PaymentSchedule3[[#This Row],[PMT NO]]&lt;&gt;"",PaymentSchedule3[[#This Row],[TOTAL PAYMENT]]-PaymentSchedule3[[#This Row],[INTEREST]],"")</f>
        <v/>
      </c>
      <c r="I256" s="14" t="str">
        <f>IF(PaymentSchedule3[[#This Row],[PMT NO]]&lt;&gt;"",PaymentSchedule3[[#This Row],[BEGINNING BALANCE]]*(InterestRate/PaymentsPerYear),"")</f>
        <v/>
      </c>
      <c r="J256" s="14" t="str">
        <f>IF(PaymentSchedule3[[#This Row],[PMT NO]]&lt;&gt;"",IF(PaymentSchedule3[[#This Row],[SCHEDULED PAYMENT]]+PaymentSchedule3[[#This Row],[EXTRA PAYMENT]]&lt;=PaymentSchedule3[[#This Row],[BEGINNING BALANCE]],PaymentSchedule3[[#This Row],[BEGINNING BALANCE]]-PaymentSchedule3[[#This Row],[PRINCIPAL]],0),"")</f>
        <v/>
      </c>
      <c r="K256" s="14" t="str">
        <f>IF(PaymentSchedule3[[#This Row],[PMT NO]]&lt;&gt;"",SUM(INDEX(PaymentSchedule3[INTEREST],1,1):PaymentSchedule3[[#This Row],[INTEREST]]),"")</f>
        <v/>
      </c>
    </row>
    <row r="257" spans="2:11" x14ac:dyDescent="0.25">
      <c r="B257" s="12" t="str">
        <f>IF(LoanIsGood,IF(ROW()-ROW(PaymentSchedule3[[#Headers],[PMT NO]])&gt;ScheduledNumberOfPayments,"",ROW()-ROW(PaymentSchedule3[[#Headers],[PMT NO]])),"")</f>
        <v/>
      </c>
      <c r="C257" s="13" t="str">
        <f>IF(PaymentSchedule3[[#This Row],[PMT NO]]&lt;&gt;"",EOMONTH(LoanStartDate,ROW(PaymentSchedule3[[#This Row],[PMT NO]])-ROW(PaymentSchedule3[[#Headers],[PMT NO]])-2)+DAY(LoanStartDate),"")</f>
        <v/>
      </c>
      <c r="D257" s="14" t="str">
        <f>IF(PaymentSchedule3[[#This Row],[PMT NO]]&lt;&gt;"",IF(ROW()-ROW(PaymentSchedule3[[#Headers],[BEGINNING BALANCE]])=1,LoanAmount,INDEX(PaymentSchedule3[ENDING BALANCE],ROW()-ROW(PaymentSchedule3[[#Headers],[BEGINNING BALANCE]])-1)),"")</f>
        <v/>
      </c>
      <c r="E257" s="14" t="str">
        <f>IF(PaymentSchedule3[[#This Row],[PMT NO]]&lt;&gt;"",ScheduledPayment,"")</f>
        <v/>
      </c>
      <c r="F25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57" s="14" t="str">
        <f>IF(PaymentSchedule3[[#This Row],[PMT NO]]&lt;&gt;"",PaymentSchedule3[[#This Row],[TOTAL PAYMENT]]-PaymentSchedule3[[#This Row],[INTEREST]],"")</f>
        <v/>
      </c>
      <c r="I257" s="14" t="str">
        <f>IF(PaymentSchedule3[[#This Row],[PMT NO]]&lt;&gt;"",PaymentSchedule3[[#This Row],[BEGINNING BALANCE]]*(InterestRate/PaymentsPerYear),"")</f>
        <v/>
      </c>
      <c r="J257" s="14" t="str">
        <f>IF(PaymentSchedule3[[#This Row],[PMT NO]]&lt;&gt;"",IF(PaymentSchedule3[[#This Row],[SCHEDULED PAYMENT]]+PaymentSchedule3[[#This Row],[EXTRA PAYMENT]]&lt;=PaymentSchedule3[[#This Row],[BEGINNING BALANCE]],PaymentSchedule3[[#This Row],[BEGINNING BALANCE]]-PaymentSchedule3[[#This Row],[PRINCIPAL]],0),"")</f>
        <v/>
      </c>
      <c r="K257" s="14" t="str">
        <f>IF(PaymentSchedule3[[#This Row],[PMT NO]]&lt;&gt;"",SUM(INDEX(PaymentSchedule3[INTEREST],1,1):PaymentSchedule3[[#This Row],[INTEREST]]),"")</f>
        <v/>
      </c>
    </row>
    <row r="258" spans="2:11" x14ac:dyDescent="0.25">
      <c r="B258" s="12" t="str">
        <f>IF(LoanIsGood,IF(ROW()-ROW(PaymentSchedule3[[#Headers],[PMT NO]])&gt;ScheduledNumberOfPayments,"",ROW()-ROW(PaymentSchedule3[[#Headers],[PMT NO]])),"")</f>
        <v/>
      </c>
      <c r="C258" s="13" t="str">
        <f>IF(PaymentSchedule3[[#This Row],[PMT NO]]&lt;&gt;"",EOMONTH(LoanStartDate,ROW(PaymentSchedule3[[#This Row],[PMT NO]])-ROW(PaymentSchedule3[[#Headers],[PMT NO]])-2)+DAY(LoanStartDate),"")</f>
        <v/>
      </c>
      <c r="D258" s="14" t="str">
        <f>IF(PaymentSchedule3[[#This Row],[PMT NO]]&lt;&gt;"",IF(ROW()-ROW(PaymentSchedule3[[#Headers],[BEGINNING BALANCE]])=1,LoanAmount,INDEX(PaymentSchedule3[ENDING BALANCE],ROW()-ROW(PaymentSchedule3[[#Headers],[BEGINNING BALANCE]])-1)),"")</f>
        <v/>
      </c>
      <c r="E258" s="14" t="str">
        <f>IF(PaymentSchedule3[[#This Row],[PMT NO]]&lt;&gt;"",ScheduledPayment,"")</f>
        <v/>
      </c>
      <c r="F25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58" s="14" t="str">
        <f>IF(PaymentSchedule3[[#This Row],[PMT NO]]&lt;&gt;"",PaymentSchedule3[[#This Row],[TOTAL PAYMENT]]-PaymentSchedule3[[#This Row],[INTEREST]],"")</f>
        <v/>
      </c>
      <c r="I258" s="14" t="str">
        <f>IF(PaymentSchedule3[[#This Row],[PMT NO]]&lt;&gt;"",PaymentSchedule3[[#This Row],[BEGINNING BALANCE]]*(InterestRate/PaymentsPerYear),"")</f>
        <v/>
      </c>
      <c r="J258" s="14" t="str">
        <f>IF(PaymentSchedule3[[#This Row],[PMT NO]]&lt;&gt;"",IF(PaymentSchedule3[[#This Row],[SCHEDULED PAYMENT]]+PaymentSchedule3[[#This Row],[EXTRA PAYMENT]]&lt;=PaymentSchedule3[[#This Row],[BEGINNING BALANCE]],PaymentSchedule3[[#This Row],[BEGINNING BALANCE]]-PaymentSchedule3[[#This Row],[PRINCIPAL]],0),"")</f>
        <v/>
      </c>
      <c r="K258" s="14" t="str">
        <f>IF(PaymentSchedule3[[#This Row],[PMT NO]]&lt;&gt;"",SUM(INDEX(PaymentSchedule3[INTEREST],1,1):PaymentSchedule3[[#This Row],[INTEREST]]),"")</f>
        <v/>
      </c>
    </row>
    <row r="259" spans="2:11" x14ac:dyDescent="0.25">
      <c r="B259" s="12" t="str">
        <f>IF(LoanIsGood,IF(ROW()-ROW(PaymentSchedule3[[#Headers],[PMT NO]])&gt;ScheduledNumberOfPayments,"",ROW()-ROW(PaymentSchedule3[[#Headers],[PMT NO]])),"")</f>
        <v/>
      </c>
      <c r="C259" s="13" t="str">
        <f>IF(PaymentSchedule3[[#This Row],[PMT NO]]&lt;&gt;"",EOMONTH(LoanStartDate,ROW(PaymentSchedule3[[#This Row],[PMT NO]])-ROW(PaymentSchedule3[[#Headers],[PMT NO]])-2)+DAY(LoanStartDate),"")</f>
        <v/>
      </c>
      <c r="D259" s="14" t="str">
        <f>IF(PaymentSchedule3[[#This Row],[PMT NO]]&lt;&gt;"",IF(ROW()-ROW(PaymentSchedule3[[#Headers],[BEGINNING BALANCE]])=1,LoanAmount,INDEX(PaymentSchedule3[ENDING BALANCE],ROW()-ROW(PaymentSchedule3[[#Headers],[BEGINNING BALANCE]])-1)),"")</f>
        <v/>
      </c>
      <c r="E259" s="14" t="str">
        <f>IF(PaymentSchedule3[[#This Row],[PMT NO]]&lt;&gt;"",ScheduledPayment,"")</f>
        <v/>
      </c>
      <c r="F25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59" s="14" t="str">
        <f>IF(PaymentSchedule3[[#This Row],[PMT NO]]&lt;&gt;"",PaymentSchedule3[[#This Row],[TOTAL PAYMENT]]-PaymentSchedule3[[#This Row],[INTEREST]],"")</f>
        <v/>
      </c>
      <c r="I259" s="14" t="str">
        <f>IF(PaymentSchedule3[[#This Row],[PMT NO]]&lt;&gt;"",PaymentSchedule3[[#This Row],[BEGINNING BALANCE]]*(InterestRate/PaymentsPerYear),"")</f>
        <v/>
      </c>
      <c r="J259" s="14" t="str">
        <f>IF(PaymentSchedule3[[#This Row],[PMT NO]]&lt;&gt;"",IF(PaymentSchedule3[[#This Row],[SCHEDULED PAYMENT]]+PaymentSchedule3[[#This Row],[EXTRA PAYMENT]]&lt;=PaymentSchedule3[[#This Row],[BEGINNING BALANCE]],PaymentSchedule3[[#This Row],[BEGINNING BALANCE]]-PaymentSchedule3[[#This Row],[PRINCIPAL]],0),"")</f>
        <v/>
      </c>
      <c r="K259" s="14" t="str">
        <f>IF(PaymentSchedule3[[#This Row],[PMT NO]]&lt;&gt;"",SUM(INDEX(PaymentSchedule3[INTEREST],1,1):PaymentSchedule3[[#This Row],[INTEREST]]),"")</f>
        <v/>
      </c>
    </row>
    <row r="260" spans="2:11" x14ac:dyDescent="0.25">
      <c r="B260" s="12" t="str">
        <f>IF(LoanIsGood,IF(ROW()-ROW(PaymentSchedule3[[#Headers],[PMT NO]])&gt;ScheduledNumberOfPayments,"",ROW()-ROW(PaymentSchedule3[[#Headers],[PMT NO]])),"")</f>
        <v/>
      </c>
      <c r="C260" s="13" t="str">
        <f>IF(PaymentSchedule3[[#This Row],[PMT NO]]&lt;&gt;"",EOMONTH(LoanStartDate,ROW(PaymentSchedule3[[#This Row],[PMT NO]])-ROW(PaymentSchedule3[[#Headers],[PMT NO]])-2)+DAY(LoanStartDate),"")</f>
        <v/>
      </c>
      <c r="D260" s="14" t="str">
        <f>IF(PaymentSchedule3[[#This Row],[PMT NO]]&lt;&gt;"",IF(ROW()-ROW(PaymentSchedule3[[#Headers],[BEGINNING BALANCE]])=1,LoanAmount,INDEX(PaymentSchedule3[ENDING BALANCE],ROW()-ROW(PaymentSchedule3[[#Headers],[BEGINNING BALANCE]])-1)),"")</f>
        <v/>
      </c>
      <c r="E260" s="14" t="str">
        <f>IF(PaymentSchedule3[[#This Row],[PMT NO]]&lt;&gt;"",ScheduledPayment,"")</f>
        <v/>
      </c>
      <c r="F26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60" s="14" t="str">
        <f>IF(PaymentSchedule3[[#This Row],[PMT NO]]&lt;&gt;"",PaymentSchedule3[[#This Row],[TOTAL PAYMENT]]-PaymentSchedule3[[#This Row],[INTEREST]],"")</f>
        <v/>
      </c>
      <c r="I260" s="14" t="str">
        <f>IF(PaymentSchedule3[[#This Row],[PMT NO]]&lt;&gt;"",PaymentSchedule3[[#This Row],[BEGINNING BALANCE]]*(InterestRate/PaymentsPerYear),"")</f>
        <v/>
      </c>
      <c r="J260" s="14" t="str">
        <f>IF(PaymentSchedule3[[#This Row],[PMT NO]]&lt;&gt;"",IF(PaymentSchedule3[[#This Row],[SCHEDULED PAYMENT]]+PaymentSchedule3[[#This Row],[EXTRA PAYMENT]]&lt;=PaymentSchedule3[[#This Row],[BEGINNING BALANCE]],PaymentSchedule3[[#This Row],[BEGINNING BALANCE]]-PaymentSchedule3[[#This Row],[PRINCIPAL]],0),"")</f>
        <v/>
      </c>
      <c r="K260" s="14" t="str">
        <f>IF(PaymentSchedule3[[#This Row],[PMT NO]]&lt;&gt;"",SUM(INDEX(PaymentSchedule3[INTEREST],1,1):PaymentSchedule3[[#This Row],[INTEREST]]),"")</f>
        <v/>
      </c>
    </row>
    <row r="261" spans="2:11" x14ac:dyDescent="0.25">
      <c r="B261" s="12" t="str">
        <f>IF(LoanIsGood,IF(ROW()-ROW(PaymentSchedule3[[#Headers],[PMT NO]])&gt;ScheduledNumberOfPayments,"",ROW()-ROW(PaymentSchedule3[[#Headers],[PMT NO]])),"")</f>
        <v/>
      </c>
      <c r="C261" s="13" t="str">
        <f>IF(PaymentSchedule3[[#This Row],[PMT NO]]&lt;&gt;"",EOMONTH(LoanStartDate,ROW(PaymentSchedule3[[#This Row],[PMT NO]])-ROW(PaymentSchedule3[[#Headers],[PMT NO]])-2)+DAY(LoanStartDate),"")</f>
        <v/>
      </c>
      <c r="D261" s="14" t="str">
        <f>IF(PaymentSchedule3[[#This Row],[PMT NO]]&lt;&gt;"",IF(ROW()-ROW(PaymentSchedule3[[#Headers],[BEGINNING BALANCE]])=1,LoanAmount,INDEX(PaymentSchedule3[ENDING BALANCE],ROW()-ROW(PaymentSchedule3[[#Headers],[BEGINNING BALANCE]])-1)),"")</f>
        <v/>
      </c>
      <c r="E261" s="14" t="str">
        <f>IF(PaymentSchedule3[[#This Row],[PMT NO]]&lt;&gt;"",ScheduledPayment,"")</f>
        <v/>
      </c>
      <c r="F26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61" s="14" t="str">
        <f>IF(PaymentSchedule3[[#This Row],[PMT NO]]&lt;&gt;"",PaymentSchedule3[[#This Row],[TOTAL PAYMENT]]-PaymentSchedule3[[#This Row],[INTEREST]],"")</f>
        <v/>
      </c>
      <c r="I261" s="14" t="str">
        <f>IF(PaymentSchedule3[[#This Row],[PMT NO]]&lt;&gt;"",PaymentSchedule3[[#This Row],[BEGINNING BALANCE]]*(InterestRate/PaymentsPerYear),"")</f>
        <v/>
      </c>
      <c r="J261" s="14" t="str">
        <f>IF(PaymentSchedule3[[#This Row],[PMT NO]]&lt;&gt;"",IF(PaymentSchedule3[[#This Row],[SCHEDULED PAYMENT]]+PaymentSchedule3[[#This Row],[EXTRA PAYMENT]]&lt;=PaymentSchedule3[[#This Row],[BEGINNING BALANCE]],PaymentSchedule3[[#This Row],[BEGINNING BALANCE]]-PaymentSchedule3[[#This Row],[PRINCIPAL]],0),"")</f>
        <v/>
      </c>
      <c r="K261" s="14" t="str">
        <f>IF(PaymentSchedule3[[#This Row],[PMT NO]]&lt;&gt;"",SUM(INDEX(PaymentSchedule3[INTEREST],1,1):PaymentSchedule3[[#This Row],[INTEREST]]),"")</f>
        <v/>
      </c>
    </row>
    <row r="262" spans="2:11" x14ac:dyDescent="0.25">
      <c r="B262" s="12" t="str">
        <f>IF(LoanIsGood,IF(ROW()-ROW(PaymentSchedule3[[#Headers],[PMT NO]])&gt;ScheduledNumberOfPayments,"",ROW()-ROW(PaymentSchedule3[[#Headers],[PMT NO]])),"")</f>
        <v/>
      </c>
      <c r="C262" s="13" t="str">
        <f>IF(PaymentSchedule3[[#This Row],[PMT NO]]&lt;&gt;"",EOMONTH(LoanStartDate,ROW(PaymentSchedule3[[#This Row],[PMT NO]])-ROW(PaymentSchedule3[[#Headers],[PMT NO]])-2)+DAY(LoanStartDate),"")</f>
        <v/>
      </c>
      <c r="D262" s="14" t="str">
        <f>IF(PaymentSchedule3[[#This Row],[PMT NO]]&lt;&gt;"",IF(ROW()-ROW(PaymentSchedule3[[#Headers],[BEGINNING BALANCE]])=1,LoanAmount,INDEX(PaymentSchedule3[ENDING BALANCE],ROW()-ROW(PaymentSchedule3[[#Headers],[BEGINNING BALANCE]])-1)),"")</f>
        <v/>
      </c>
      <c r="E262" s="14" t="str">
        <f>IF(PaymentSchedule3[[#This Row],[PMT NO]]&lt;&gt;"",ScheduledPayment,"")</f>
        <v/>
      </c>
      <c r="F26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62" s="14" t="str">
        <f>IF(PaymentSchedule3[[#This Row],[PMT NO]]&lt;&gt;"",PaymentSchedule3[[#This Row],[TOTAL PAYMENT]]-PaymentSchedule3[[#This Row],[INTEREST]],"")</f>
        <v/>
      </c>
      <c r="I262" s="14" t="str">
        <f>IF(PaymentSchedule3[[#This Row],[PMT NO]]&lt;&gt;"",PaymentSchedule3[[#This Row],[BEGINNING BALANCE]]*(InterestRate/PaymentsPerYear),"")</f>
        <v/>
      </c>
      <c r="J262" s="14" t="str">
        <f>IF(PaymentSchedule3[[#This Row],[PMT NO]]&lt;&gt;"",IF(PaymentSchedule3[[#This Row],[SCHEDULED PAYMENT]]+PaymentSchedule3[[#This Row],[EXTRA PAYMENT]]&lt;=PaymentSchedule3[[#This Row],[BEGINNING BALANCE]],PaymentSchedule3[[#This Row],[BEGINNING BALANCE]]-PaymentSchedule3[[#This Row],[PRINCIPAL]],0),"")</f>
        <v/>
      </c>
      <c r="K262" s="14" t="str">
        <f>IF(PaymentSchedule3[[#This Row],[PMT NO]]&lt;&gt;"",SUM(INDEX(PaymentSchedule3[INTEREST],1,1):PaymentSchedule3[[#This Row],[INTEREST]]),"")</f>
        <v/>
      </c>
    </row>
    <row r="263" spans="2:11" x14ac:dyDescent="0.25">
      <c r="B263" s="12" t="str">
        <f>IF(LoanIsGood,IF(ROW()-ROW(PaymentSchedule3[[#Headers],[PMT NO]])&gt;ScheduledNumberOfPayments,"",ROW()-ROW(PaymentSchedule3[[#Headers],[PMT NO]])),"")</f>
        <v/>
      </c>
      <c r="C263" s="13" t="str">
        <f>IF(PaymentSchedule3[[#This Row],[PMT NO]]&lt;&gt;"",EOMONTH(LoanStartDate,ROW(PaymentSchedule3[[#This Row],[PMT NO]])-ROW(PaymentSchedule3[[#Headers],[PMT NO]])-2)+DAY(LoanStartDate),"")</f>
        <v/>
      </c>
      <c r="D263" s="14" t="str">
        <f>IF(PaymentSchedule3[[#This Row],[PMT NO]]&lt;&gt;"",IF(ROW()-ROW(PaymentSchedule3[[#Headers],[BEGINNING BALANCE]])=1,LoanAmount,INDEX(PaymentSchedule3[ENDING BALANCE],ROW()-ROW(PaymentSchedule3[[#Headers],[BEGINNING BALANCE]])-1)),"")</f>
        <v/>
      </c>
      <c r="E263" s="14" t="str">
        <f>IF(PaymentSchedule3[[#This Row],[PMT NO]]&lt;&gt;"",ScheduledPayment,"")</f>
        <v/>
      </c>
      <c r="F26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63" s="14" t="str">
        <f>IF(PaymentSchedule3[[#This Row],[PMT NO]]&lt;&gt;"",PaymentSchedule3[[#This Row],[TOTAL PAYMENT]]-PaymentSchedule3[[#This Row],[INTEREST]],"")</f>
        <v/>
      </c>
      <c r="I263" s="14" t="str">
        <f>IF(PaymentSchedule3[[#This Row],[PMT NO]]&lt;&gt;"",PaymentSchedule3[[#This Row],[BEGINNING BALANCE]]*(InterestRate/PaymentsPerYear),"")</f>
        <v/>
      </c>
      <c r="J263" s="14" t="str">
        <f>IF(PaymentSchedule3[[#This Row],[PMT NO]]&lt;&gt;"",IF(PaymentSchedule3[[#This Row],[SCHEDULED PAYMENT]]+PaymentSchedule3[[#This Row],[EXTRA PAYMENT]]&lt;=PaymentSchedule3[[#This Row],[BEGINNING BALANCE]],PaymentSchedule3[[#This Row],[BEGINNING BALANCE]]-PaymentSchedule3[[#This Row],[PRINCIPAL]],0),"")</f>
        <v/>
      </c>
      <c r="K263" s="14" t="str">
        <f>IF(PaymentSchedule3[[#This Row],[PMT NO]]&lt;&gt;"",SUM(INDEX(PaymentSchedule3[INTEREST],1,1):PaymentSchedule3[[#This Row],[INTEREST]]),"")</f>
        <v/>
      </c>
    </row>
    <row r="264" spans="2:11" x14ac:dyDescent="0.25">
      <c r="B264" s="12" t="str">
        <f>IF(LoanIsGood,IF(ROW()-ROW(PaymentSchedule3[[#Headers],[PMT NO]])&gt;ScheduledNumberOfPayments,"",ROW()-ROW(PaymentSchedule3[[#Headers],[PMT NO]])),"")</f>
        <v/>
      </c>
      <c r="C264" s="13" t="str">
        <f>IF(PaymentSchedule3[[#This Row],[PMT NO]]&lt;&gt;"",EOMONTH(LoanStartDate,ROW(PaymentSchedule3[[#This Row],[PMT NO]])-ROW(PaymentSchedule3[[#Headers],[PMT NO]])-2)+DAY(LoanStartDate),"")</f>
        <v/>
      </c>
      <c r="D264" s="14" t="str">
        <f>IF(PaymentSchedule3[[#This Row],[PMT NO]]&lt;&gt;"",IF(ROW()-ROW(PaymentSchedule3[[#Headers],[BEGINNING BALANCE]])=1,LoanAmount,INDEX(PaymentSchedule3[ENDING BALANCE],ROW()-ROW(PaymentSchedule3[[#Headers],[BEGINNING BALANCE]])-1)),"")</f>
        <v/>
      </c>
      <c r="E264" s="14" t="str">
        <f>IF(PaymentSchedule3[[#This Row],[PMT NO]]&lt;&gt;"",ScheduledPayment,"")</f>
        <v/>
      </c>
      <c r="F26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64" s="14" t="str">
        <f>IF(PaymentSchedule3[[#This Row],[PMT NO]]&lt;&gt;"",PaymentSchedule3[[#This Row],[TOTAL PAYMENT]]-PaymentSchedule3[[#This Row],[INTEREST]],"")</f>
        <v/>
      </c>
      <c r="I264" s="14" t="str">
        <f>IF(PaymentSchedule3[[#This Row],[PMT NO]]&lt;&gt;"",PaymentSchedule3[[#This Row],[BEGINNING BALANCE]]*(InterestRate/PaymentsPerYear),"")</f>
        <v/>
      </c>
      <c r="J264" s="14" t="str">
        <f>IF(PaymentSchedule3[[#This Row],[PMT NO]]&lt;&gt;"",IF(PaymentSchedule3[[#This Row],[SCHEDULED PAYMENT]]+PaymentSchedule3[[#This Row],[EXTRA PAYMENT]]&lt;=PaymentSchedule3[[#This Row],[BEGINNING BALANCE]],PaymentSchedule3[[#This Row],[BEGINNING BALANCE]]-PaymentSchedule3[[#This Row],[PRINCIPAL]],0),"")</f>
        <v/>
      </c>
      <c r="K264" s="14" t="str">
        <f>IF(PaymentSchedule3[[#This Row],[PMT NO]]&lt;&gt;"",SUM(INDEX(PaymentSchedule3[INTEREST],1,1):PaymentSchedule3[[#This Row],[INTEREST]]),"")</f>
        <v/>
      </c>
    </row>
    <row r="265" spans="2:11" x14ac:dyDescent="0.25">
      <c r="B265" s="12" t="str">
        <f>IF(LoanIsGood,IF(ROW()-ROW(PaymentSchedule3[[#Headers],[PMT NO]])&gt;ScheduledNumberOfPayments,"",ROW()-ROW(PaymentSchedule3[[#Headers],[PMT NO]])),"")</f>
        <v/>
      </c>
      <c r="C265" s="13" t="str">
        <f>IF(PaymentSchedule3[[#This Row],[PMT NO]]&lt;&gt;"",EOMONTH(LoanStartDate,ROW(PaymentSchedule3[[#This Row],[PMT NO]])-ROW(PaymentSchedule3[[#Headers],[PMT NO]])-2)+DAY(LoanStartDate),"")</f>
        <v/>
      </c>
      <c r="D265" s="14" t="str">
        <f>IF(PaymentSchedule3[[#This Row],[PMT NO]]&lt;&gt;"",IF(ROW()-ROW(PaymentSchedule3[[#Headers],[BEGINNING BALANCE]])=1,LoanAmount,INDEX(PaymentSchedule3[ENDING BALANCE],ROW()-ROW(PaymentSchedule3[[#Headers],[BEGINNING BALANCE]])-1)),"")</f>
        <v/>
      </c>
      <c r="E265" s="14" t="str">
        <f>IF(PaymentSchedule3[[#This Row],[PMT NO]]&lt;&gt;"",ScheduledPayment,"")</f>
        <v/>
      </c>
      <c r="F26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65" s="14" t="str">
        <f>IF(PaymentSchedule3[[#This Row],[PMT NO]]&lt;&gt;"",PaymentSchedule3[[#This Row],[TOTAL PAYMENT]]-PaymentSchedule3[[#This Row],[INTEREST]],"")</f>
        <v/>
      </c>
      <c r="I265" s="14" t="str">
        <f>IF(PaymentSchedule3[[#This Row],[PMT NO]]&lt;&gt;"",PaymentSchedule3[[#This Row],[BEGINNING BALANCE]]*(InterestRate/PaymentsPerYear),"")</f>
        <v/>
      </c>
      <c r="J265" s="14" t="str">
        <f>IF(PaymentSchedule3[[#This Row],[PMT NO]]&lt;&gt;"",IF(PaymentSchedule3[[#This Row],[SCHEDULED PAYMENT]]+PaymentSchedule3[[#This Row],[EXTRA PAYMENT]]&lt;=PaymentSchedule3[[#This Row],[BEGINNING BALANCE]],PaymentSchedule3[[#This Row],[BEGINNING BALANCE]]-PaymentSchedule3[[#This Row],[PRINCIPAL]],0),"")</f>
        <v/>
      </c>
      <c r="K265" s="14" t="str">
        <f>IF(PaymentSchedule3[[#This Row],[PMT NO]]&lt;&gt;"",SUM(INDEX(PaymentSchedule3[INTEREST],1,1):PaymentSchedule3[[#This Row],[INTEREST]]),"")</f>
        <v/>
      </c>
    </row>
    <row r="266" spans="2:11" x14ac:dyDescent="0.25">
      <c r="B266" s="12" t="str">
        <f>IF(LoanIsGood,IF(ROW()-ROW(PaymentSchedule3[[#Headers],[PMT NO]])&gt;ScheduledNumberOfPayments,"",ROW()-ROW(PaymentSchedule3[[#Headers],[PMT NO]])),"")</f>
        <v/>
      </c>
      <c r="C266" s="13" t="str">
        <f>IF(PaymentSchedule3[[#This Row],[PMT NO]]&lt;&gt;"",EOMONTH(LoanStartDate,ROW(PaymentSchedule3[[#This Row],[PMT NO]])-ROW(PaymentSchedule3[[#Headers],[PMT NO]])-2)+DAY(LoanStartDate),"")</f>
        <v/>
      </c>
      <c r="D266" s="14" t="str">
        <f>IF(PaymentSchedule3[[#This Row],[PMT NO]]&lt;&gt;"",IF(ROW()-ROW(PaymentSchedule3[[#Headers],[BEGINNING BALANCE]])=1,LoanAmount,INDEX(PaymentSchedule3[ENDING BALANCE],ROW()-ROW(PaymentSchedule3[[#Headers],[BEGINNING BALANCE]])-1)),"")</f>
        <v/>
      </c>
      <c r="E266" s="14" t="str">
        <f>IF(PaymentSchedule3[[#This Row],[PMT NO]]&lt;&gt;"",ScheduledPayment,"")</f>
        <v/>
      </c>
      <c r="F26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66" s="14" t="str">
        <f>IF(PaymentSchedule3[[#This Row],[PMT NO]]&lt;&gt;"",PaymentSchedule3[[#This Row],[TOTAL PAYMENT]]-PaymentSchedule3[[#This Row],[INTEREST]],"")</f>
        <v/>
      </c>
      <c r="I266" s="14" t="str">
        <f>IF(PaymentSchedule3[[#This Row],[PMT NO]]&lt;&gt;"",PaymentSchedule3[[#This Row],[BEGINNING BALANCE]]*(InterestRate/PaymentsPerYear),"")</f>
        <v/>
      </c>
      <c r="J266" s="14" t="str">
        <f>IF(PaymentSchedule3[[#This Row],[PMT NO]]&lt;&gt;"",IF(PaymentSchedule3[[#This Row],[SCHEDULED PAYMENT]]+PaymentSchedule3[[#This Row],[EXTRA PAYMENT]]&lt;=PaymentSchedule3[[#This Row],[BEGINNING BALANCE]],PaymentSchedule3[[#This Row],[BEGINNING BALANCE]]-PaymentSchedule3[[#This Row],[PRINCIPAL]],0),"")</f>
        <v/>
      </c>
      <c r="K266" s="14" t="str">
        <f>IF(PaymentSchedule3[[#This Row],[PMT NO]]&lt;&gt;"",SUM(INDEX(PaymentSchedule3[INTEREST],1,1):PaymentSchedule3[[#This Row],[INTEREST]]),"")</f>
        <v/>
      </c>
    </row>
    <row r="267" spans="2:11" x14ac:dyDescent="0.25">
      <c r="B267" s="12" t="str">
        <f>IF(LoanIsGood,IF(ROW()-ROW(PaymentSchedule3[[#Headers],[PMT NO]])&gt;ScheduledNumberOfPayments,"",ROW()-ROW(PaymentSchedule3[[#Headers],[PMT NO]])),"")</f>
        <v/>
      </c>
      <c r="C267" s="13" t="str">
        <f>IF(PaymentSchedule3[[#This Row],[PMT NO]]&lt;&gt;"",EOMONTH(LoanStartDate,ROW(PaymentSchedule3[[#This Row],[PMT NO]])-ROW(PaymentSchedule3[[#Headers],[PMT NO]])-2)+DAY(LoanStartDate),"")</f>
        <v/>
      </c>
      <c r="D267" s="14" t="str">
        <f>IF(PaymentSchedule3[[#This Row],[PMT NO]]&lt;&gt;"",IF(ROW()-ROW(PaymentSchedule3[[#Headers],[BEGINNING BALANCE]])=1,LoanAmount,INDEX(PaymentSchedule3[ENDING BALANCE],ROW()-ROW(PaymentSchedule3[[#Headers],[BEGINNING BALANCE]])-1)),"")</f>
        <v/>
      </c>
      <c r="E267" s="14" t="str">
        <f>IF(PaymentSchedule3[[#This Row],[PMT NO]]&lt;&gt;"",ScheduledPayment,"")</f>
        <v/>
      </c>
      <c r="F26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67" s="14" t="str">
        <f>IF(PaymentSchedule3[[#This Row],[PMT NO]]&lt;&gt;"",PaymentSchedule3[[#This Row],[TOTAL PAYMENT]]-PaymentSchedule3[[#This Row],[INTEREST]],"")</f>
        <v/>
      </c>
      <c r="I267" s="14" t="str">
        <f>IF(PaymentSchedule3[[#This Row],[PMT NO]]&lt;&gt;"",PaymentSchedule3[[#This Row],[BEGINNING BALANCE]]*(InterestRate/PaymentsPerYear),"")</f>
        <v/>
      </c>
      <c r="J267" s="14" t="str">
        <f>IF(PaymentSchedule3[[#This Row],[PMT NO]]&lt;&gt;"",IF(PaymentSchedule3[[#This Row],[SCHEDULED PAYMENT]]+PaymentSchedule3[[#This Row],[EXTRA PAYMENT]]&lt;=PaymentSchedule3[[#This Row],[BEGINNING BALANCE]],PaymentSchedule3[[#This Row],[BEGINNING BALANCE]]-PaymentSchedule3[[#This Row],[PRINCIPAL]],0),"")</f>
        <v/>
      </c>
      <c r="K267" s="14" t="str">
        <f>IF(PaymentSchedule3[[#This Row],[PMT NO]]&lt;&gt;"",SUM(INDEX(PaymentSchedule3[INTEREST],1,1):PaymentSchedule3[[#This Row],[INTEREST]]),"")</f>
        <v/>
      </c>
    </row>
    <row r="268" spans="2:11" x14ac:dyDescent="0.25">
      <c r="B268" s="12" t="str">
        <f>IF(LoanIsGood,IF(ROW()-ROW(PaymentSchedule3[[#Headers],[PMT NO]])&gt;ScheduledNumberOfPayments,"",ROW()-ROW(PaymentSchedule3[[#Headers],[PMT NO]])),"")</f>
        <v/>
      </c>
      <c r="C268" s="13" t="str">
        <f>IF(PaymentSchedule3[[#This Row],[PMT NO]]&lt;&gt;"",EOMONTH(LoanStartDate,ROW(PaymentSchedule3[[#This Row],[PMT NO]])-ROW(PaymentSchedule3[[#Headers],[PMT NO]])-2)+DAY(LoanStartDate),"")</f>
        <v/>
      </c>
      <c r="D268" s="14" t="str">
        <f>IF(PaymentSchedule3[[#This Row],[PMT NO]]&lt;&gt;"",IF(ROW()-ROW(PaymentSchedule3[[#Headers],[BEGINNING BALANCE]])=1,LoanAmount,INDEX(PaymentSchedule3[ENDING BALANCE],ROW()-ROW(PaymentSchedule3[[#Headers],[BEGINNING BALANCE]])-1)),"")</f>
        <v/>
      </c>
      <c r="E268" s="14" t="str">
        <f>IF(PaymentSchedule3[[#This Row],[PMT NO]]&lt;&gt;"",ScheduledPayment,"")</f>
        <v/>
      </c>
      <c r="F26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68" s="14" t="str">
        <f>IF(PaymentSchedule3[[#This Row],[PMT NO]]&lt;&gt;"",PaymentSchedule3[[#This Row],[TOTAL PAYMENT]]-PaymentSchedule3[[#This Row],[INTEREST]],"")</f>
        <v/>
      </c>
      <c r="I268" s="14" t="str">
        <f>IF(PaymentSchedule3[[#This Row],[PMT NO]]&lt;&gt;"",PaymentSchedule3[[#This Row],[BEGINNING BALANCE]]*(InterestRate/PaymentsPerYear),"")</f>
        <v/>
      </c>
      <c r="J268" s="14" t="str">
        <f>IF(PaymentSchedule3[[#This Row],[PMT NO]]&lt;&gt;"",IF(PaymentSchedule3[[#This Row],[SCHEDULED PAYMENT]]+PaymentSchedule3[[#This Row],[EXTRA PAYMENT]]&lt;=PaymentSchedule3[[#This Row],[BEGINNING BALANCE]],PaymentSchedule3[[#This Row],[BEGINNING BALANCE]]-PaymentSchedule3[[#This Row],[PRINCIPAL]],0),"")</f>
        <v/>
      </c>
      <c r="K268" s="14" t="str">
        <f>IF(PaymentSchedule3[[#This Row],[PMT NO]]&lt;&gt;"",SUM(INDEX(PaymentSchedule3[INTEREST],1,1):PaymentSchedule3[[#This Row],[INTEREST]]),"")</f>
        <v/>
      </c>
    </row>
    <row r="269" spans="2:11" x14ac:dyDescent="0.25">
      <c r="B269" s="12" t="str">
        <f>IF(LoanIsGood,IF(ROW()-ROW(PaymentSchedule3[[#Headers],[PMT NO]])&gt;ScheduledNumberOfPayments,"",ROW()-ROW(PaymentSchedule3[[#Headers],[PMT NO]])),"")</f>
        <v/>
      </c>
      <c r="C269" s="13" t="str">
        <f>IF(PaymentSchedule3[[#This Row],[PMT NO]]&lt;&gt;"",EOMONTH(LoanStartDate,ROW(PaymentSchedule3[[#This Row],[PMT NO]])-ROW(PaymentSchedule3[[#Headers],[PMT NO]])-2)+DAY(LoanStartDate),"")</f>
        <v/>
      </c>
      <c r="D269" s="14" t="str">
        <f>IF(PaymentSchedule3[[#This Row],[PMT NO]]&lt;&gt;"",IF(ROW()-ROW(PaymentSchedule3[[#Headers],[BEGINNING BALANCE]])=1,LoanAmount,INDEX(PaymentSchedule3[ENDING BALANCE],ROW()-ROW(PaymentSchedule3[[#Headers],[BEGINNING BALANCE]])-1)),"")</f>
        <v/>
      </c>
      <c r="E269" s="14" t="str">
        <f>IF(PaymentSchedule3[[#This Row],[PMT NO]]&lt;&gt;"",ScheduledPayment,"")</f>
        <v/>
      </c>
      <c r="F26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69" s="14" t="str">
        <f>IF(PaymentSchedule3[[#This Row],[PMT NO]]&lt;&gt;"",PaymentSchedule3[[#This Row],[TOTAL PAYMENT]]-PaymentSchedule3[[#This Row],[INTEREST]],"")</f>
        <v/>
      </c>
      <c r="I269" s="14" t="str">
        <f>IF(PaymentSchedule3[[#This Row],[PMT NO]]&lt;&gt;"",PaymentSchedule3[[#This Row],[BEGINNING BALANCE]]*(InterestRate/PaymentsPerYear),"")</f>
        <v/>
      </c>
      <c r="J269" s="14" t="str">
        <f>IF(PaymentSchedule3[[#This Row],[PMT NO]]&lt;&gt;"",IF(PaymentSchedule3[[#This Row],[SCHEDULED PAYMENT]]+PaymentSchedule3[[#This Row],[EXTRA PAYMENT]]&lt;=PaymentSchedule3[[#This Row],[BEGINNING BALANCE]],PaymentSchedule3[[#This Row],[BEGINNING BALANCE]]-PaymentSchedule3[[#This Row],[PRINCIPAL]],0),"")</f>
        <v/>
      </c>
      <c r="K269" s="14" t="str">
        <f>IF(PaymentSchedule3[[#This Row],[PMT NO]]&lt;&gt;"",SUM(INDEX(PaymentSchedule3[INTEREST],1,1):PaymentSchedule3[[#This Row],[INTEREST]]),"")</f>
        <v/>
      </c>
    </row>
    <row r="270" spans="2:11" x14ac:dyDescent="0.25">
      <c r="B270" s="12" t="str">
        <f>IF(LoanIsGood,IF(ROW()-ROW(PaymentSchedule3[[#Headers],[PMT NO]])&gt;ScheduledNumberOfPayments,"",ROW()-ROW(PaymentSchedule3[[#Headers],[PMT NO]])),"")</f>
        <v/>
      </c>
      <c r="C270" s="13" t="str">
        <f>IF(PaymentSchedule3[[#This Row],[PMT NO]]&lt;&gt;"",EOMONTH(LoanStartDate,ROW(PaymentSchedule3[[#This Row],[PMT NO]])-ROW(PaymentSchedule3[[#Headers],[PMT NO]])-2)+DAY(LoanStartDate),"")</f>
        <v/>
      </c>
      <c r="D270" s="14" t="str">
        <f>IF(PaymentSchedule3[[#This Row],[PMT NO]]&lt;&gt;"",IF(ROW()-ROW(PaymentSchedule3[[#Headers],[BEGINNING BALANCE]])=1,LoanAmount,INDEX(PaymentSchedule3[ENDING BALANCE],ROW()-ROW(PaymentSchedule3[[#Headers],[BEGINNING BALANCE]])-1)),"")</f>
        <v/>
      </c>
      <c r="E270" s="14" t="str">
        <f>IF(PaymentSchedule3[[#This Row],[PMT NO]]&lt;&gt;"",ScheduledPayment,"")</f>
        <v/>
      </c>
      <c r="F27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70" s="14" t="str">
        <f>IF(PaymentSchedule3[[#This Row],[PMT NO]]&lt;&gt;"",PaymentSchedule3[[#This Row],[TOTAL PAYMENT]]-PaymentSchedule3[[#This Row],[INTEREST]],"")</f>
        <v/>
      </c>
      <c r="I270" s="14" t="str">
        <f>IF(PaymentSchedule3[[#This Row],[PMT NO]]&lt;&gt;"",PaymentSchedule3[[#This Row],[BEGINNING BALANCE]]*(InterestRate/PaymentsPerYear),"")</f>
        <v/>
      </c>
      <c r="J270" s="14" t="str">
        <f>IF(PaymentSchedule3[[#This Row],[PMT NO]]&lt;&gt;"",IF(PaymentSchedule3[[#This Row],[SCHEDULED PAYMENT]]+PaymentSchedule3[[#This Row],[EXTRA PAYMENT]]&lt;=PaymentSchedule3[[#This Row],[BEGINNING BALANCE]],PaymentSchedule3[[#This Row],[BEGINNING BALANCE]]-PaymentSchedule3[[#This Row],[PRINCIPAL]],0),"")</f>
        <v/>
      </c>
      <c r="K270" s="14" t="str">
        <f>IF(PaymentSchedule3[[#This Row],[PMT NO]]&lt;&gt;"",SUM(INDEX(PaymentSchedule3[INTEREST],1,1):PaymentSchedule3[[#This Row],[INTEREST]]),"")</f>
        <v/>
      </c>
    </row>
    <row r="271" spans="2:11" x14ac:dyDescent="0.25">
      <c r="B271" s="12" t="str">
        <f>IF(LoanIsGood,IF(ROW()-ROW(PaymentSchedule3[[#Headers],[PMT NO]])&gt;ScheduledNumberOfPayments,"",ROW()-ROW(PaymentSchedule3[[#Headers],[PMT NO]])),"")</f>
        <v/>
      </c>
      <c r="C271" s="13" t="str">
        <f>IF(PaymentSchedule3[[#This Row],[PMT NO]]&lt;&gt;"",EOMONTH(LoanStartDate,ROW(PaymentSchedule3[[#This Row],[PMT NO]])-ROW(PaymentSchedule3[[#Headers],[PMT NO]])-2)+DAY(LoanStartDate),"")</f>
        <v/>
      </c>
      <c r="D271" s="14" t="str">
        <f>IF(PaymentSchedule3[[#This Row],[PMT NO]]&lt;&gt;"",IF(ROW()-ROW(PaymentSchedule3[[#Headers],[BEGINNING BALANCE]])=1,LoanAmount,INDEX(PaymentSchedule3[ENDING BALANCE],ROW()-ROW(PaymentSchedule3[[#Headers],[BEGINNING BALANCE]])-1)),"")</f>
        <v/>
      </c>
      <c r="E271" s="14" t="str">
        <f>IF(PaymentSchedule3[[#This Row],[PMT NO]]&lt;&gt;"",ScheduledPayment,"")</f>
        <v/>
      </c>
      <c r="F27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71" s="14" t="str">
        <f>IF(PaymentSchedule3[[#This Row],[PMT NO]]&lt;&gt;"",PaymentSchedule3[[#This Row],[TOTAL PAYMENT]]-PaymentSchedule3[[#This Row],[INTEREST]],"")</f>
        <v/>
      </c>
      <c r="I271" s="14" t="str">
        <f>IF(PaymentSchedule3[[#This Row],[PMT NO]]&lt;&gt;"",PaymentSchedule3[[#This Row],[BEGINNING BALANCE]]*(InterestRate/PaymentsPerYear),"")</f>
        <v/>
      </c>
      <c r="J271" s="14" t="str">
        <f>IF(PaymentSchedule3[[#This Row],[PMT NO]]&lt;&gt;"",IF(PaymentSchedule3[[#This Row],[SCHEDULED PAYMENT]]+PaymentSchedule3[[#This Row],[EXTRA PAYMENT]]&lt;=PaymentSchedule3[[#This Row],[BEGINNING BALANCE]],PaymentSchedule3[[#This Row],[BEGINNING BALANCE]]-PaymentSchedule3[[#This Row],[PRINCIPAL]],0),"")</f>
        <v/>
      </c>
      <c r="K271" s="14" t="str">
        <f>IF(PaymentSchedule3[[#This Row],[PMT NO]]&lt;&gt;"",SUM(INDEX(PaymentSchedule3[INTEREST],1,1):PaymentSchedule3[[#This Row],[INTEREST]]),"")</f>
        <v/>
      </c>
    </row>
    <row r="272" spans="2:11" x14ac:dyDescent="0.25">
      <c r="B272" s="12" t="str">
        <f>IF(LoanIsGood,IF(ROW()-ROW(PaymentSchedule3[[#Headers],[PMT NO]])&gt;ScheduledNumberOfPayments,"",ROW()-ROW(PaymentSchedule3[[#Headers],[PMT NO]])),"")</f>
        <v/>
      </c>
      <c r="C272" s="13" t="str">
        <f>IF(PaymentSchedule3[[#This Row],[PMT NO]]&lt;&gt;"",EOMONTH(LoanStartDate,ROW(PaymentSchedule3[[#This Row],[PMT NO]])-ROW(PaymentSchedule3[[#Headers],[PMT NO]])-2)+DAY(LoanStartDate),"")</f>
        <v/>
      </c>
      <c r="D272" s="14" t="str">
        <f>IF(PaymentSchedule3[[#This Row],[PMT NO]]&lt;&gt;"",IF(ROW()-ROW(PaymentSchedule3[[#Headers],[BEGINNING BALANCE]])=1,LoanAmount,INDEX(PaymentSchedule3[ENDING BALANCE],ROW()-ROW(PaymentSchedule3[[#Headers],[BEGINNING BALANCE]])-1)),"")</f>
        <v/>
      </c>
      <c r="E272" s="14" t="str">
        <f>IF(PaymentSchedule3[[#This Row],[PMT NO]]&lt;&gt;"",ScheduledPayment,"")</f>
        <v/>
      </c>
      <c r="F27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72" s="14" t="str">
        <f>IF(PaymentSchedule3[[#This Row],[PMT NO]]&lt;&gt;"",PaymentSchedule3[[#This Row],[TOTAL PAYMENT]]-PaymentSchedule3[[#This Row],[INTEREST]],"")</f>
        <v/>
      </c>
      <c r="I272" s="14" t="str">
        <f>IF(PaymentSchedule3[[#This Row],[PMT NO]]&lt;&gt;"",PaymentSchedule3[[#This Row],[BEGINNING BALANCE]]*(InterestRate/PaymentsPerYear),"")</f>
        <v/>
      </c>
      <c r="J272" s="14" t="str">
        <f>IF(PaymentSchedule3[[#This Row],[PMT NO]]&lt;&gt;"",IF(PaymentSchedule3[[#This Row],[SCHEDULED PAYMENT]]+PaymentSchedule3[[#This Row],[EXTRA PAYMENT]]&lt;=PaymentSchedule3[[#This Row],[BEGINNING BALANCE]],PaymentSchedule3[[#This Row],[BEGINNING BALANCE]]-PaymentSchedule3[[#This Row],[PRINCIPAL]],0),"")</f>
        <v/>
      </c>
      <c r="K272" s="14" t="str">
        <f>IF(PaymentSchedule3[[#This Row],[PMT NO]]&lt;&gt;"",SUM(INDEX(PaymentSchedule3[INTEREST],1,1):PaymentSchedule3[[#This Row],[INTEREST]]),"")</f>
        <v/>
      </c>
    </row>
    <row r="273" spans="2:11" x14ac:dyDescent="0.25">
      <c r="B273" s="12" t="str">
        <f>IF(LoanIsGood,IF(ROW()-ROW(PaymentSchedule3[[#Headers],[PMT NO]])&gt;ScheduledNumberOfPayments,"",ROW()-ROW(PaymentSchedule3[[#Headers],[PMT NO]])),"")</f>
        <v/>
      </c>
      <c r="C273" s="13" t="str">
        <f>IF(PaymentSchedule3[[#This Row],[PMT NO]]&lt;&gt;"",EOMONTH(LoanStartDate,ROW(PaymentSchedule3[[#This Row],[PMT NO]])-ROW(PaymentSchedule3[[#Headers],[PMT NO]])-2)+DAY(LoanStartDate),"")</f>
        <v/>
      </c>
      <c r="D273" s="14" t="str">
        <f>IF(PaymentSchedule3[[#This Row],[PMT NO]]&lt;&gt;"",IF(ROW()-ROW(PaymentSchedule3[[#Headers],[BEGINNING BALANCE]])=1,LoanAmount,INDEX(PaymentSchedule3[ENDING BALANCE],ROW()-ROW(PaymentSchedule3[[#Headers],[BEGINNING BALANCE]])-1)),"")</f>
        <v/>
      </c>
      <c r="E273" s="14" t="str">
        <f>IF(PaymentSchedule3[[#This Row],[PMT NO]]&lt;&gt;"",ScheduledPayment,"")</f>
        <v/>
      </c>
      <c r="F27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73" s="14" t="str">
        <f>IF(PaymentSchedule3[[#This Row],[PMT NO]]&lt;&gt;"",PaymentSchedule3[[#This Row],[TOTAL PAYMENT]]-PaymentSchedule3[[#This Row],[INTEREST]],"")</f>
        <v/>
      </c>
      <c r="I273" s="14" t="str">
        <f>IF(PaymentSchedule3[[#This Row],[PMT NO]]&lt;&gt;"",PaymentSchedule3[[#This Row],[BEGINNING BALANCE]]*(InterestRate/PaymentsPerYear),"")</f>
        <v/>
      </c>
      <c r="J273" s="14" t="str">
        <f>IF(PaymentSchedule3[[#This Row],[PMT NO]]&lt;&gt;"",IF(PaymentSchedule3[[#This Row],[SCHEDULED PAYMENT]]+PaymentSchedule3[[#This Row],[EXTRA PAYMENT]]&lt;=PaymentSchedule3[[#This Row],[BEGINNING BALANCE]],PaymentSchedule3[[#This Row],[BEGINNING BALANCE]]-PaymentSchedule3[[#This Row],[PRINCIPAL]],0),"")</f>
        <v/>
      </c>
      <c r="K273" s="14" t="str">
        <f>IF(PaymentSchedule3[[#This Row],[PMT NO]]&lt;&gt;"",SUM(INDEX(PaymentSchedule3[INTEREST],1,1):PaymentSchedule3[[#This Row],[INTEREST]]),"")</f>
        <v/>
      </c>
    </row>
    <row r="274" spans="2:11" x14ac:dyDescent="0.25">
      <c r="B274" s="12" t="str">
        <f>IF(LoanIsGood,IF(ROW()-ROW(PaymentSchedule3[[#Headers],[PMT NO]])&gt;ScheduledNumberOfPayments,"",ROW()-ROW(PaymentSchedule3[[#Headers],[PMT NO]])),"")</f>
        <v/>
      </c>
      <c r="C274" s="13" t="str">
        <f>IF(PaymentSchedule3[[#This Row],[PMT NO]]&lt;&gt;"",EOMONTH(LoanStartDate,ROW(PaymentSchedule3[[#This Row],[PMT NO]])-ROW(PaymentSchedule3[[#Headers],[PMT NO]])-2)+DAY(LoanStartDate),"")</f>
        <v/>
      </c>
      <c r="D274" s="14" t="str">
        <f>IF(PaymentSchedule3[[#This Row],[PMT NO]]&lt;&gt;"",IF(ROW()-ROW(PaymentSchedule3[[#Headers],[BEGINNING BALANCE]])=1,LoanAmount,INDEX(PaymentSchedule3[ENDING BALANCE],ROW()-ROW(PaymentSchedule3[[#Headers],[BEGINNING BALANCE]])-1)),"")</f>
        <v/>
      </c>
      <c r="E274" s="14" t="str">
        <f>IF(PaymentSchedule3[[#This Row],[PMT NO]]&lt;&gt;"",ScheduledPayment,"")</f>
        <v/>
      </c>
      <c r="F27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74" s="14" t="str">
        <f>IF(PaymentSchedule3[[#This Row],[PMT NO]]&lt;&gt;"",PaymentSchedule3[[#This Row],[TOTAL PAYMENT]]-PaymentSchedule3[[#This Row],[INTEREST]],"")</f>
        <v/>
      </c>
      <c r="I274" s="14" t="str">
        <f>IF(PaymentSchedule3[[#This Row],[PMT NO]]&lt;&gt;"",PaymentSchedule3[[#This Row],[BEGINNING BALANCE]]*(InterestRate/PaymentsPerYear),"")</f>
        <v/>
      </c>
      <c r="J274" s="14" t="str">
        <f>IF(PaymentSchedule3[[#This Row],[PMT NO]]&lt;&gt;"",IF(PaymentSchedule3[[#This Row],[SCHEDULED PAYMENT]]+PaymentSchedule3[[#This Row],[EXTRA PAYMENT]]&lt;=PaymentSchedule3[[#This Row],[BEGINNING BALANCE]],PaymentSchedule3[[#This Row],[BEGINNING BALANCE]]-PaymentSchedule3[[#This Row],[PRINCIPAL]],0),"")</f>
        <v/>
      </c>
      <c r="K274" s="14" t="str">
        <f>IF(PaymentSchedule3[[#This Row],[PMT NO]]&lt;&gt;"",SUM(INDEX(PaymentSchedule3[INTEREST],1,1):PaymentSchedule3[[#This Row],[INTEREST]]),"")</f>
        <v/>
      </c>
    </row>
    <row r="275" spans="2:11" x14ac:dyDescent="0.25">
      <c r="B275" s="12" t="str">
        <f>IF(LoanIsGood,IF(ROW()-ROW(PaymentSchedule3[[#Headers],[PMT NO]])&gt;ScheduledNumberOfPayments,"",ROW()-ROW(PaymentSchedule3[[#Headers],[PMT NO]])),"")</f>
        <v/>
      </c>
      <c r="C275" s="13" t="str">
        <f>IF(PaymentSchedule3[[#This Row],[PMT NO]]&lt;&gt;"",EOMONTH(LoanStartDate,ROW(PaymentSchedule3[[#This Row],[PMT NO]])-ROW(PaymentSchedule3[[#Headers],[PMT NO]])-2)+DAY(LoanStartDate),"")</f>
        <v/>
      </c>
      <c r="D275" s="14" t="str">
        <f>IF(PaymentSchedule3[[#This Row],[PMT NO]]&lt;&gt;"",IF(ROW()-ROW(PaymentSchedule3[[#Headers],[BEGINNING BALANCE]])=1,LoanAmount,INDEX(PaymentSchedule3[ENDING BALANCE],ROW()-ROW(PaymentSchedule3[[#Headers],[BEGINNING BALANCE]])-1)),"")</f>
        <v/>
      </c>
      <c r="E275" s="14" t="str">
        <f>IF(PaymentSchedule3[[#This Row],[PMT NO]]&lt;&gt;"",ScheduledPayment,"")</f>
        <v/>
      </c>
      <c r="F27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75" s="14" t="str">
        <f>IF(PaymentSchedule3[[#This Row],[PMT NO]]&lt;&gt;"",PaymentSchedule3[[#This Row],[TOTAL PAYMENT]]-PaymentSchedule3[[#This Row],[INTEREST]],"")</f>
        <v/>
      </c>
      <c r="I275" s="14" t="str">
        <f>IF(PaymentSchedule3[[#This Row],[PMT NO]]&lt;&gt;"",PaymentSchedule3[[#This Row],[BEGINNING BALANCE]]*(InterestRate/PaymentsPerYear),"")</f>
        <v/>
      </c>
      <c r="J275" s="14" t="str">
        <f>IF(PaymentSchedule3[[#This Row],[PMT NO]]&lt;&gt;"",IF(PaymentSchedule3[[#This Row],[SCHEDULED PAYMENT]]+PaymentSchedule3[[#This Row],[EXTRA PAYMENT]]&lt;=PaymentSchedule3[[#This Row],[BEGINNING BALANCE]],PaymentSchedule3[[#This Row],[BEGINNING BALANCE]]-PaymentSchedule3[[#This Row],[PRINCIPAL]],0),"")</f>
        <v/>
      </c>
      <c r="K275" s="14" t="str">
        <f>IF(PaymentSchedule3[[#This Row],[PMT NO]]&lt;&gt;"",SUM(INDEX(PaymentSchedule3[INTEREST],1,1):PaymentSchedule3[[#This Row],[INTEREST]]),"")</f>
        <v/>
      </c>
    </row>
    <row r="276" spans="2:11" x14ac:dyDescent="0.25">
      <c r="B276" s="12" t="str">
        <f>IF(LoanIsGood,IF(ROW()-ROW(PaymentSchedule3[[#Headers],[PMT NO]])&gt;ScheduledNumberOfPayments,"",ROW()-ROW(PaymentSchedule3[[#Headers],[PMT NO]])),"")</f>
        <v/>
      </c>
      <c r="C276" s="13" t="str">
        <f>IF(PaymentSchedule3[[#This Row],[PMT NO]]&lt;&gt;"",EOMONTH(LoanStartDate,ROW(PaymentSchedule3[[#This Row],[PMT NO]])-ROW(PaymentSchedule3[[#Headers],[PMT NO]])-2)+DAY(LoanStartDate),"")</f>
        <v/>
      </c>
      <c r="D276" s="14" t="str">
        <f>IF(PaymentSchedule3[[#This Row],[PMT NO]]&lt;&gt;"",IF(ROW()-ROW(PaymentSchedule3[[#Headers],[BEGINNING BALANCE]])=1,LoanAmount,INDEX(PaymentSchedule3[ENDING BALANCE],ROW()-ROW(PaymentSchedule3[[#Headers],[BEGINNING BALANCE]])-1)),"")</f>
        <v/>
      </c>
      <c r="E276" s="14" t="str">
        <f>IF(PaymentSchedule3[[#This Row],[PMT NO]]&lt;&gt;"",ScheduledPayment,"")</f>
        <v/>
      </c>
      <c r="F27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76" s="14" t="str">
        <f>IF(PaymentSchedule3[[#This Row],[PMT NO]]&lt;&gt;"",PaymentSchedule3[[#This Row],[TOTAL PAYMENT]]-PaymentSchedule3[[#This Row],[INTEREST]],"")</f>
        <v/>
      </c>
      <c r="I276" s="14" t="str">
        <f>IF(PaymentSchedule3[[#This Row],[PMT NO]]&lt;&gt;"",PaymentSchedule3[[#This Row],[BEGINNING BALANCE]]*(InterestRate/PaymentsPerYear),"")</f>
        <v/>
      </c>
      <c r="J276" s="14" t="str">
        <f>IF(PaymentSchedule3[[#This Row],[PMT NO]]&lt;&gt;"",IF(PaymentSchedule3[[#This Row],[SCHEDULED PAYMENT]]+PaymentSchedule3[[#This Row],[EXTRA PAYMENT]]&lt;=PaymentSchedule3[[#This Row],[BEGINNING BALANCE]],PaymentSchedule3[[#This Row],[BEGINNING BALANCE]]-PaymentSchedule3[[#This Row],[PRINCIPAL]],0),"")</f>
        <v/>
      </c>
      <c r="K276" s="14" t="str">
        <f>IF(PaymentSchedule3[[#This Row],[PMT NO]]&lt;&gt;"",SUM(INDEX(PaymentSchedule3[INTEREST],1,1):PaymentSchedule3[[#This Row],[INTEREST]]),"")</f>
        <v/>
      </c>
    </row>
    <row r="277" spans="2:11" x14ac:dyDescent="0.25">
      <c r="B277" s="12" t="str">
        <f>IF(LoanIsGood,IF(ROW()-ROW(PaymentSchedule3[[#Headers],[PMT NO]])&gt;ScheduledNumberOfPayments,"",ROW()-ROW(PaymentSchedule3[[#Headers],[PMT NO]])),"")</f>
        <v/>
      </c>
      <c r="C277" s="13" t="str">
        <f>IF(PaymentSchedule3[[#This Row],[PMT NO]]&lt;&gt;"",EOMONTH(LoanStartDate,ROW(PaymentSchedule3[[#This Row],[PMT NO]])-ROW(PaymentSchedule3[[#Headers],[PMT NO]])-2)+DAY(LoanStartDate),"")</f>
        <v/>
      </c>
      <c r="D277" s="14" t="str">
        <f>IF(PaymentSchedule3[[#This Row],[PMT NO]]&lt;&gt;"",IF(ROW()-ROW(PaymentSchedule3[[#Headers],[BEGINNING BALANCE]])=1,LoanAmount,INDEX(PaymentSchedule3[ENDING BALANCE],ROW()-ROW(PaymentSchedule3[[#Headers],[BEGINNING BALANCE]])-1)),"")</f>
        <v/>
      </c>
      <c r="E277" s="14" t="str">
        <f>IF(PaymentSchedule3[[#This Row],[PMT NO]]&lt;&gt;"",ScheduledPayment,"")</f>
        <v/>
      </c>
      <c r="F27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77" s="14" t="str">
        <f>IF(PaymentSchedule3[[#This Row],[PMT NO]]&lt;&gt;"",PaymentSchedule3[[#This Row],[TOTAL PAYMENT]]-PaymentSchedule3[[#This Row],[INTEREST]],"")</f>
        <v/>
      </c>
      <c r="I277" s="14" t="str">
        <f>IF(PaymentSchedule3[[#This Row],[PMT NO]]&lt;&gt;"",PaymentSchedule3[[#This Row],[BEGINNING BALANCE]]*(InterestRate/PaymentsPerYear),"")</f>
        <v/>
      </c>
      <c r="J277" s="14" t="str">
        <f>IF(PaymentSchedule3[[#This Row],[PMT NO]]&lt;&gt;"",IF(PaymentSchedule3[[#This Row],[SCHEDULED PAYMENT]]+PaymentSchedule3[[#This Row],[EXTRA PAYMENT]]&lt;=PaymentSchedule3[[#This Row],[BEGINNING BALANCE]],PaymentSchedule3[[#This Row],[BEGINNING BALANCE]]-PaymentSchedule3[[#This Row],[PRINCIPAL]],0),"")</f>
        <v/>
      </c>
      <c r="K277" s="14" t="str">
        <f>IF(PaymentSchedule3[[#This Row],[PMT NO]]&lt;&gt;"",SUM(INDEX(PaymentSchedule3[INTEREST],1,1):PaymentSchedule3[[#This Row],[INTEREST]]),"")</f>
        <v/>
      </c>
    </row>
    <row r="278" spans="2:11" x14ac:dyDescent="0.25">
      <c r="B278" s="12" t="str">
        <f>IF(LoanIsGood,IF(ROW()-ROW(PaymentSchedule3[[#Headers],[PMT NO]])&gt;ScheduledNumberOfPayments,"",ROW()-ROW(PaymentSchedule3[[#Headers],[PMT NO]])),"")</f>
        <v/>
      </c>
      <c r="C278" s="13" t="str">
        <f>IF(PaymentSchedule3[[#This Row],[PMT NO]]&lt;&gt;"",EOMONTH(LoanStartDate,ROW(PaymentSchedule3[[#This Row],[PMT NO]])-ROW(PaymentSchedule3[[#Headers],[PMT NO]])-2)+DAY(LoanStartDate),"")</f>
        <v/>
      </c>
      <c r="D278" s="14" t="str">
        <f>IF(PaymentSchedule3[[#This Row],[PMT NO]]&lt;&gt;"",IF(ROW()-ROW(PaymentSchedule3[[#Headers],[BEGINNING BALANCE]])=1,LoanAmount,INDEX(PaymentSchedule3[ENDING BALANCE],ROW()-ROW(PaymentSchedule3[[#Headers],[BEGINNING BALANCE]])-1)),"")</f>
        <v/>
      </c>
      <c r="E278" s="14" t="str">
        <f>IF(PaymentSchedule3[[#This Row],[PMT NO]]&lt;&gt;"",ScheduledPayment,"")</f>
        <v/>
      </c>
      <c r="F27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78" s="14" t="str">
        <f>IF(PaymentSchedule3[[#This Row],[PMT NO]]&lt;&gt;"",PaymentSchedule3[[#This Row],[TOTAL PAYMENT]]-PaymentSchedule3[[#This Row],[INTEREST]],"")</f>
        <v/>
      </c>
      <c r="I278" s="14" t="str">
        <f>IF(PaymentSchedule3[[#This Row],[PMT NO]]&lt;&gt;"",PaymentSchedule3[[#This Row],[BEGINNING BALANCE]]*(InterestRate/PaymentsPerYear),"")</f>
        <v/>
      </c>
      <c r="J278" s="14" t="str">
        <f>IF(PaymentSchedule3[[#This Row],[PMT NO]]&lt;&gt;"",IF(PaymentSchedule3[[#This Row],[SCHEDULED PAYMENT]]+PaymentSchedule3[[#This Row],[EXTRA PAYMENT]]&lt;=PaymentSchedule3[[#This Row],[BEGINNING BALANCE]],PaymentSchedule3[[#This Row],[BEGINNING BALANCE]]-PaymentSchedule3[[#This Row],[PRINCIPAL]],0),"")</f>
        <v/>
      </c>
      <c r="K278" s="14" t="str">
        <f>IF(PaymentSchedule3[[#This Row],[PMT NO]]&lt;&gt;"",SUM(INDEX(PaymentSchedule3[INTEREST],1,1):PaymentSchedule3[[#This Row],[INTEREST]]),"")</f>
        <v/>
      </c>
    </row>
    <row r="279" spans="2:11" x14ac:dyDescent="0.25">
      <c r="B279" s="12" t="str">
        <f>IF(LoanIsGood,IF(ROW()-ROW(PaymentSchedule3[[#Headers],[PMT NO]])&gt;ScheduledNumberOfPayments,"",ROW()-ROW(PaymentSchedule3[[#Headers],[PMT NO]])),"")</f>
        <v/>
      </c>
      <c r="C279" s="13" t="str">
        <f>IF(PaymentSchedule3[[#This Row],[PMT NO]]&lt;&gt;"",EOMONTH(LoanStartDate,ROW(PaymentSchedule3[[#This Row],[PMT NO]])-ROW(PaymentSchedule3[[#Headers],[PMT NO]])-2)+DAY(LoanStartDate),"")</f>
        <v/>
      </c>
      <c r="D279" s="14" t="str">
        <f>IF(PaymentSchedule3[[#This Row],[PMT NO]]&lt;&gt;"",IF(ROW()-ROW(PaymentSchedule3[[#Headers],[BEGINNING BALANCE]])=1,LoanAmount,INDEX(PaymentSchedule3[ENDING BALANCE],ROW()-ROW(PaymentSchedule3[[#Headers],[BEGINNING BALANCE]])-1)),"")</f>
        <v/>
      </c>
      <c r="E279" s="14" t="str">
        <f>IF(PaymentSchedule3[[#This Row],[PMT NO]]&lt;&gt;"",ScheduledPayment,"")</f>
        <v/>
      </c>
      <c r="F27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79" s="14" t="str">
        <f>IF(PaymentSchedule3[[#This Row],[PMT NO]]&lt;&gt;"",PaymentSchedule3[[#This Row],[TOTAL PAYMENT]]-PaymentSchedule3[[#This Row],[INTEREST]],"")</f>
        <v/>
      </c>
      <c r="I279" s="14" t="str">
        <f>IF(PaymentSchedule3[[#This Row],[PMT NO]]&lt;&gt;"",PaymentSchedule3[[#This Row],[BEGINNING BALANCE]]*(InterestRate/PaymentsPerYear),"")</f>
        <v/>
      </c>
      <c r="J279" s="14" t="str">
        <f>IF(PaymentSchedule3[[#This Row],[PMT NO]]&lt;&gt;"",IF(PaymentSchedule3[[#This Row],[SCHEDULED PAYMENT]]+PaymentSchedule3[[#This Row],[EXTRA PAYMENT]]&lt;=PaymentSchedule3[[#This Row],[BEGINNING BALANCE]],PaymentSchedule3[[#This Row],[BEGINNING BALANCE]]-PaymentSchedule3[[#This Row],[PRINCIPAL]],0),"")</f>
        <v/>
      </c>
      <c r="K279" s="14" t="str">
        <f>IF(PaymentSchedule3[[#This Row],[PMT NO]]&lt;&gt;"",SUM(INDEX(PaymentSchedule3[INTEREST],1,1):PaymentSchedule3[[#This Row],[INTEREST]]),"")</f>
        <v/>
      </c>
    </row>
    <row r="280" spans="2:11" x14ac:dyDescent="0.25">
      <c r="B280" s="12" t="str">
        <f>IF(LoanIsGood,IF(ROW()-ROW(PaymentSchedule3[[#Headers],[PMT NO]])&gt;ScheduledNumberOfPayments,"",ROW()-ROW(PaymentSchedule3[[#Headers],[PMT NO]])),"")</f>
        <v/>
      </c>
      <c r="C280" s="13" t="str">
        <f>IF(PaymentSchedule3[[#This Row],[PMT NO]]&lt;&gt;"",EOMONTH(LoanStartDate,ROW(PaymentSchedule3[[#This Row],[PMT NO]])-ROW(PaymentSchedule3[[#Headers],[PMT NO]])-2)+DAY(LoanStartDate),"")</f>
        <v/>
      </c>
      <c r="D280" s="14" t="str">
        <f>IF(PaymentSchedule3[[#This Row],[PMT NO]]&lt;&gt;"",IF(ROW()-ROW(PaymentSchedule3[[#Headers],[BEGINNING BALANCE]])=1,LoanAmount,INDEX(PaymentSchedule3[ENDING BALANCE],ROW()-ROW(PaymentSchedule3[[#Headers],[BEGINNING BALANCE]])-1)),"")</f>
        <v/>
      </c>
      <c r="E280" s="14" t="str">
        <f>IF(PaymentSchedule3[[#This Row],[PMT NO]]&lt;&gt;"",ScheduledPayment,"")</f>
        <v/>
      </c>
      <c r="F28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80" s="14" t="str">
        <f>IF(PaymentSchedule3[[#This Row],[PMT NO]]&lt;&gt;"",PaymentSchedule3[[#This Row],[TOTAL PAYMENT]]-PaymentSchedule3[[#This Row],[INTEREST]],"")</f>
        <v/>
      </c>
      <c r="I280" s="14" t="str">
        <f>IF(PaymentSchedule3[[#This Row],[PMT NO]]&lt;&gt;"",PaymentSchedule3[[#This Row],[BEGINNING BALANCE]]*(InterestRate/PaymentsPerYear),"")</f>
        <v/>
      </c>
      <c r="J280" s="14" t="str">
        <f>IF(PaymentSchedule3[[#This Row],[PMT NO]]&lt;&gt;"",IF(PaymentSchedule3[[#This Row],[SCHEDULED PAYMENT]]+PaymentSchedule3[[#This Row],[EXTRA PAYMENT]]&lt;=PaymentSchedule3[[#This Row],[BEGINNING BALANCE]],PaymentSchedule3[[#This Row],[BEGINNING BALANCE]]-PaymentSchedule3[[#This Row],[PRINCIPAL]],0),"")</f>
        <v/>
      </c>
      <c r="K280" s="14" t="str">
        <f>IF(PaymentSchedule3[[#This Row],[PMT NO]]&lt;&gt;"",SUM(INDEX(PaymentSchedule3[INTEREST],1,1):PaymentSchedule3[[#This Row],[INTEREST]]),"")</f>
        <v/>
      </c>
    </row>
    <row r="281" spans="2:11" x14ac:dyDescent="0.25">
      <c r="B281" s="12" t="str">
        <f>IF(LoanIsGood,IF(ROW()-ROW(PaymentSchedule3[[#Headers],[PMT NO]])&gt;ScheduledNumberOfPayments,"",ROW()-ROW(PaymentSchedule3[[#Headers],[PMT NO]])),"")</f>
        <v/>
      </c>
      <c r="C281" s="13" t="str">
        <f>IF(PaymentSchedule3[[#This Row],[PMT NO]]&lt;&gt;"",EOMONTH(LoanStartDate,ROW(PaymentSchedule3[[#This Row],[PMT NO]])-ROW(PaymentSchedule3[[#Headers],[PMT NO]])-2)+DAY(LoanStartDate),"")</f>
        <v/>
      </c>
      <c r="D281" s="14" t="str">
        <f>IF(PaymentSchedule3[[#This Row],[PMT NO]]&lt;&gt;"",IF(ROW()-ROW(PaymentSchedule3[[#Headers],[BEGINNING BALANCE]])=1,LoanAmount,INDEX(PaymentSchedule3[ENDING BALANCE],ROW()-ROW(PaymentSchedule3[[#Headers],[BEGINNING BALANCE]])-1)),"")</f>
        <v/>
      </c>
      <c r="E281" s="14" t="str">
        <f>IF(PaymentSchedule3[[#This Row],[PMT NO]]&lt;&gt;"",ScheduledPayment,"")</f>
        <v/>
      </c>
      <c r="F28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81" s="14" t="str">
        <f>IF(PaymentSchedule3[[#This Row],[PMT NO]]&lt;&gt;"",PaymentSchedule3[[#This Row],[TOTAL PAYMENT]]-PaymentSchedule3[[#This Row],[INTEREST]],"")</f>
        <v/>
      </c>
      <c r="I281" s="14" t="str">
        <f>IF(PaymentSchedule3[[#This Row],[PMT NO]]&lt;&gt;"",PaymentSchedule3[[#This Row],[BEGINNING BALANCE]]*(InterestRate/PaymentsPerYear),"")</f>
        <v/>
      </c>
      <c r="J281" s="14" t="str">
        <f>IF(PaymentSchedule3[[#This Row],[PMT NO]]&lt;&gt;"",IF(PaymentSchedule3[[#This Row],[SCHEDULED PAYMENT]]+PaymentSchedule3[[#This Row],[EXTRA PAYMENT]]&lt;=PaymentSchedule3[[#This Row],[BEGINNING BALANCE]],PaymentSchedule3[[#This Row],[BEGINNING BALANCE]]-PaymentSchedule3[[#This Row],[PRINCIPAL]],0),"")</f>
        <v/>
      </c>
      <c r="K281" s="14" t="str">
        <f>IF(PaymentSchedule3[[#This Row],[PMT NO]]&lt;&gt;"",SUM(INDEX(PaymentSchedule3[INTEREST],1,1):PaymentSchedule3[[#This Row],[INTEREST]]),"")</f>
        <v/>
      </c>
    </row>
    <row r="282" spans="2:11" x14ac:dyDescent="0.25">
      <c r="B282" s="12" t="str">
        <f>IF(LoanIsGood,IF(ROW()-ROW(PaymentSchedule3[[#Headers],[PMT NO]])&gt;ScheduledNumberOfPayments,"",ROW()-ROW(PaymentSchedule3[[#Headers],[PMT NO]])),"")</f>
        <v/>
      </c>
      <c r="C282" s="13" t="str">
        <f>IF(PaymentSchedule3[[#This Row],[PMT NO]]&lt;&gt;"",EOMONTH(LoanStartDate,ROW(PaymentSchedule3[[#This Row],[PMT NO]])-ROW(PaymentSchedule3[[#Headers],[PMT NO]])-2)+DAY(LoanStartDate),"")</f>
        <v/>
      </c>
      <c r="D282" s="14" t="str">
        <f>IF(PaymentSchedule3[[#This Row],[PMT NO]]&lt;&gt;"",IF(ROW()-ROW(PaymentSchedule3[[#Headers],[BEGINNING BALANCE]])=1,LoanAmount,INDEX(PaymentSchedule3[ENDING BALANCE],ROW()-ROW(PaymentSchedule3[[#Headers],[BEGINNING BALANCE]])-1)),"")</f>
        <v/>
      </c>
      <c r="E282" s="14" t="str">
        <f>IF(PaymentSchedule3[[#This Row],[PMT NO]]&lt;&gt;"",ScheduledPayment,"")</f>
        <v/>
      </c>
      <c r="F28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82" s="14" t="str">
        <f>IF(PaymentSchedule3[[#This Row],[PMT NO]]&lt;&gt;"",PaymentSchedule3[[#This Row],[TOTAL PAYMENT]]-PaymentSchedule3[[#This Row],[INTEREST]],"")</f>
        <v/>
      </c>
      <c r="I282" s="14" t="str">
        <f>IF(PaymentSchedule3[[#This Row],[PMT NO]]&lt;&gt;"",PaymentSchedule3[[#This Row],[BEGINNING BALANCE]]*(InterestRate/PaymentsPerYear),"")</f>
        <v/>
      </c>
      <c r="J282" s="14" t="str">
        <f>IF(PaymentSchedule3[[#This Row],[PMT NO]]&lt;&gt;"",IF(PaymentSchedule3[[#This Row],[SCHEDULED PAYMENT]]+PaymentSchedule3[[#This Row],[EXTRA PAYMENT]]&lt;=PaymentSchedule3[[#This Row],[BEGINNING BALANCE]],PaymentSchedule3[[#This Row],[BEGINNING BALANCE]]-PaymentSchedule3[[#This Row],[PRINCIPAL]],0),"")</f>
        <v/>
      </c>
      <c r="K282" s="14" t="str">
        <f>IF(PaymentSchedule3[[#This Row],[PMT NO]]&lt;&gt;"",SUM(INDEX(PaymentSchedule3[INTEREST],1,1):PaymentSchedule3[[#This Row],[INTEREST]]),"")</f>
        <v/>
      </c>
    </row>
    <row r="283" spans="2:11" x14ac:dyDescent="0.25">
      <c r="B283" s="12" t="str">
        <f>IF(LoanIsGood,IF(ROW()-ROW(PaymentSchedule3[[#Headers],[PMT NO]])&gt;ScheduledNumberOfPayments,"",ROW()-ROW(PaymentSchedule3[[#Headers],[PMT NO]])),"")</f>
        <v/>
      </c>
      <c r="C283" s="13" t="str">
        <f>IF(PaymentSchedule3[[#This Row],[PMT NO]]&lt;&gt;"",EOMONTH(LoanStartDate,ROW(PaymentSchedule3[[#This Row],[PMT NO]])-ROW(PaymentSchedule3[[#Headers],[PMT NO]])-2)+DAY(LoanStartDate),"")</f>
        <v/>
      </c>
      <c r="D283" s="14" t="str">
        <f>IF(PaymentSchedule3[[#This Row],[PMT NO]]&lt;&gt;"",IF(ROW()-ROW(PaymentSchedule3[[#Headers],[BEGINNING BALANCE]])=1,LoanAmount,INDEX(PaymentSchedule3[ENDING BALANCE],ROW()-ROW(PaymentSchedule3[[#Headers],[BEGINNING BALANCE]])-1)),"")</f>
        <v/>
      </c>
      <c r="E283" s="14" t="str">
        <f>IF(PaymentSchedule3[[#This Row],[PMT NO]]&lt;&gt;"",ScheduledPayment,"")</f>
        <v/>
      </c>
      <c r="F28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83" s="14" t="str">
        <f>IF(PaymentSchedule3[[#This Row],[PMT NO]]&lt;&gt;"",PaymentSchedule3[[#This Row],[TOTAL PAYMENT]]-PaymentSchedule3[[#This Row],[INTEREST]],"")</f>
        <v/>
      </c>
      <c r="I283" s="14" t="str">
        <f>IF(PaymentSchedule3[[#This Row],[PMT NO]]&lt;&gt;"",PaymentSchedule3[[#This Row],[BEGINNING BALANCE]]*(InterestRate/PaymentsPerYear),"")</f>
        <v/>
      </c>
      <c r="J283" s="14" t="str">
        <f>IF(PaymentSchedule3[[#This Row],[PMT NO]]&lt;&gt;"",IF(PaymentSchedule3[[#This Row],[SCHEDULED PAYMENT]]+PaymentSchedule3[[#This Row],[EXTRA PAYMENT]]&lt;=PaymentSchedule3[[#This Row],[BEGINNING BALANCE]],PaymentSchedule3[[#This Row],[BEGINNING BALANCE]]-PaymentSchedule3[[#This Row],[PRINCIPAL]],0),"")</f>
        <v/>
      </c>
      <c r="K283" s="14" t="str">
        <f>IF(PaymentSchedule3[[#This Row],[PMT NO]]&lt;&gt;"",SUM(INDEX(PaymentSchedule3[INTEREST],1,1):PaymentSchedule3[[#This Row],[INTEREST]]),"")</f>
        <v/>
      </c>
    </row>
    <row r="284" spans="2:11" x14ac:dyDescent="0.25">
      <c r="B284" s="12" t="str">
        <f>IF(LoanIsGood,IF(ROW()-ROW(PaymentSchedule3[[#Headers],[PMT NO]])&gt;ScheduledNumberOfPayments,"",ROW()-ROW(PaymentSchedule3[[#Headers],[PMT NO]])),"")</f>
        <v/>
      </c>
      <c r="C284" s="13" t="str">
        <f>IF(PaymentSchedule3[[#This Row],[PMT NO]]&lt;&gt;"",EOMONTH(LoanStartDate,ROW(PaymentSchedule3[[#This Row],[PMT NO]])-ROW(PaymentSchedule3[[#Headers],[PMT NO]])-2)+DAY(LoanStartDate),"")</f>
        <v/>
      </c>
      <c r="D284" s="14" t="str">
        <f>IF(PaymentSchedule3[[#This Row],[PMT NO]]&lt;&gt;"",IF(ROW()-ROW(PaymentSchedule3[[#Headers],[BEGINNING BALANCE]])=1,LoanAmount,INDEX(PaymentSchedule3[ENDING BALANCE],ROW()-ROW(PaymentSchedule3[[#Headers],[BEGINNING BALANCE]])-1)),"")</f>
        <v/>
      </c>
      <c r="E284" s="14" t="str">
        <f>IF(PaymentSchedule3[[#This Row],[PMT NO]]&lt;&gt;"",ScheduledPayment,"")</f>
        <v/>
      </c>
      <c r="F28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84" s="14" t="str">
        <f>IF(PaymentSchedule3[[#This Row],[PMT NO]]&lt;&gt;"",PaymentSchedule3[[#This Row],[TOTAL PAYMENT]]-PaymentSchedule3[[#This Row],[INTEREST]],"")</f>
        <v/>
      </c>
      <c r="I284" s="14" t="str">
        <f>IF(PaymentSchedule3[[#This Row],[PMT NO]]&lt;&gt;"",PaymentSchedule3[[#This Row],[BEGINNING BALANCE]]*(InterestRate/PaymentsPerYear),"")</f>
        <v/>
      </c>
      <c r="J284" s="14" t="str">
        <f>IF(PaymentSchedule3[[#This Row],[PMT NO]]&lt;&gt;"",IF(PaymentSchedule3[[#This Row],[SCHEDULED PAYMENT]]+PaymentSchedule3[[#This Row],[EXTRA PAYMENT]]&lt;=PaymentSchedule3[[#This Row],[BEGINNING BALANCE]],PaymentSchedule3[[#This Row],[BEGINNING BALANCE]]-PaymentSchedule3[[#This Row],[PRINCIPAL]],0),"")</f>
        <v/>
      </c>
      <c r="K284" s="14" t="str">
        <f>IF(PaymentSchedule3[[#This Row],[PMT NO]]&lt;&gt;"",SUM(INDEX(PaymentSchedule3[INTEREST],1,1):PaymentSchedule3[[#This Row],[INTEREST]]),"")</f>
        <v/>
      </c>
    </row>
    <row r="285" spans="2:11" x14ac:dyDescent="0.25">
      <c r="B285" s="12" t="str">
        <f>IF(LoanIsGood,IF(ROW()-ROW(PaymentSchedule3[[#Headers],[PMT NO]])&gt;ScheduledNumberOfPayments,"",ROW()-ROW(PaymentSchedule3[[#Headers],[PMT NO]])),"")</f>
        <v/>
      </c>
      <c r="C285" s="13" t="str">
        <f>IF(PaymentSchedule3[[#This Row],[PMT NO]]&lt;&gt;"",EOMONTH(LoanStartDate,ROW(PaymentSchedule3[[#This Row],[PMT NO]])-ROW(PaymentSchedule3[[#Headers],[PMT NO]])-2)+DAY(LoanStartDate),"")</f>
        <v/>
      </c>
      <c r="D285" s="14" t="str">
        <f>IF(PaymentSchedule3[[#This Row],[PMT NO]]&lt;&gt;"",IF(ROW()-ROW(PaymentSchedule3[[#Headers],[BEGINNING BALANCE]])=1,LoanAmount,INDEX(PaymentSchedule3[ENDING BALANCE],ROW()-ROW(PaymentSchedule3[[#Headers],[BEGINNING BALANCE]])-1)),"")</f>
        <v/>
      </c>
      <c r="E285" s="14" t="str">
        <f>IF(PaymentSchedule3[[#This Row],[PMT NO]]&lt;&gt;"",ScheduledPayment,"")</f>
        <v/>
      </c>
      <c r="F28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85" s="14" t="str">
        <f>IF(PaymentSchedule3[[#This Row],[PMT NO]]&lt;&gt;"",PaymentSchedule3[[#This Row],[TOTAL PAYMENT]]-PaymentSchedule3[[#This Row],[INTEREST]],"")</f>
        <v/>
      </c>
      <c r="I285" s="14" t="str">
        <f>IF(PaymentSchedule3[[#This Row],[PMT NO]]&lt;&gt;"",PaymentSchedule3[[#This Row],[BEGINNING BALANCE]]*(InterestRate/PaymentsPerYear),"")</f>
        <v/>
      </c>
      <c r="J285" s="14" t="str">
        <f>IF(PaymentSchedule3[[#This Row],[PMT NO]]&lt;&gt;"",IF(PaymentSchedule3[[#This Row],[SCHEDULED PAYMENT]]+PaymentSchedule3[[#This Row],[EXTRA PAYMENT]]&lt;=PaymentSchedule3[[#This Row],[BEGINNING BALANCE]],PaymentSchedule3[[#This Row],[BEGINNING BALANCE]]-PaymentSchedule3[[#This Row],[PRINCIPAL]],0),"")</f>
        <v/>
      </c>
      <c r="K285" s="14" t="str">
        <f>IF(PaymentSchedule3[[#This Row],[PMT NO]]&lt;&gt;"",SUM(INDEX(PaymentSchedule3[INTEREST],1,1):PaymentSchedule3[[#This Row],[INTEREST]]),"")</f>
        <v/>
      </c>
    </row>
    <row r="286" spans="2:11" x14ac:dyDescent="0.25">
      <c r="B286" s="12" t="str">
        <f>IF(LoanIsGood,IF(ROW()-ROW(PaymentSchedule3[[#Headers],[PMT NO]])&gt;ScheduledNumberOfPayments,"",ROW()-ROW(PaymentSchedule3[[#Headers],[PMT NO]])),"")</f>
        <v/>
      </c>
      <c r="C286" s="13" t="str">
        <f>IF(PaymentSchedule3[[#This Row],[PMT NO]]&lt;&gt;"",EOMONTH(LoanStartDate,ROW(PaymentSchedule3[[#This Row],[PMT NO]])-ROW(PaymentSchedule3[[#Headers],[PMT NO]])-2)+DAY(LoanStartDate),"")</f>
        <v/>
      </c>
      <c r="D286" s="14" t="str">
        <f>IF(PaymentSchedule3[[#This Row],[PMT NO]]&lt;&gt;"",IF(ROW()-ROW(PaymentSchedule3[[#Headers],[BEGINNING BALANCE]])=1,LoanAmount,INDEX(PaymentSchedule3[ENDING BALANCE],ROW()-ROW(PaymentSchedule3[[#Headers],[BEGINNING BALANCE]])-1)),"")</f>
        <v/>
      </c>
      <c r="E286" s="14" t="str">
        <f>IF(PaymentSchedule3[[#This Row],[PMT NO]]&lt;&gt;"",ScheduledPayment,"")</f>
        <v/>
      </c>
      <c r="F28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86" s="14" t="str">
        <f>IF(PaymentSchedule3[[#This Row],[PMT NO]]&lt;&gt;"",PaymentSchedule3[[#This Row],[TOTAL PAYMENT]]-PaymentSchedule3[[#This Row],[INTEREST]],"")</f>
        <v/>
      </c>
      <c r="I286" s="14" t="str">
        <f>IF(PaymentSchedule3[[#This Row],[PMT NO]]&lt;&gt;"",PaymentSchedule3[[#This Row],[BEGINNING BALANCE]]*(InterestRate/PaymentsPerYear),"")</f>
        <v/>
      </c>
      <c r="J286" s="14" t="str">
        <f>IF(PaymentSchedule3[[#This Row],[PMT NO]]&lt;&gt;"",IF(PaymentSchedule3[[#This Row],[SCHEDULED PAYMENT]]+PaymentSchedule3[[#This Row],[EXTRA PAYMENT]]&lt;=PaymentSchedule3[[#This Row],[BEGINNING BALANCE]],PaymentSchedule3[[#This Row],[BEGINNING BALANCE]]-PaymentSchedule3[[#This Row],[PRINCIPAL]],0),"")</f>
        <v/>
      </c>
      <c r="K286" s="14" t="str">
        <f>IF(PaymentSchedule3[[#This Row],[PMT NO]]&lt;&gt;"",SUM(INDEX(PaymentSchedule3[INTEREST],1,1):PaymentSchedule3[[#This Row],[INTEREST]]),"")</f>
        <v/>
      </c>
    </row>
    <row r="287" spans="2:11" x14ac:dyDescent="0.25">
      <c r="B287" s="12" t="str">
        <f>IF(LoanIsGood,IF(ROW()-ROW(PaymentSchedule3[[#Headers],[PMT NO]])&gt;ScheduledNumberOfPayments,"",ROW()-ROW(PaymentSchedule3[[#Headers],[PMT NO]])),"")</f>
        <v/>
      </c>
      <c r="C287" s="13" t="str">
        <f>IF(PaymentSchedule3[[#This Row],[PMT NO]]&lt;&gt;"",EOMONTH(LoanStartDate,ROW(PaymentSchedule3[[#This Row],[PMT NO]])-ROW(PaymentSchedule3[[#Headers],[PMT NO]])-2)+DAY(LoanStartDate),"")</f>
        <v/>
      </c>
      <c r="D287" s="14" t="str">
        <f>IF(PaymentSchedule3[[#This Row],[PMT NO]]&lt;&gt;"",IF(ROW()-ROW(PaymentSchedule3[[#Headers],[BEGINNING BALANCE]])=1,LoanAmount,INDEX(PaymentSchedule3[ENDING BALANCE],ROW()-ROW(PaymentSchedule3[[#Headers],[BEGINNING BALANCE]])-1)),"")</f>
        <v/>
      </c>
      <c r="E287" s="14" t="str">
        <f>IF(PaymentSchedule3[[#This Row],[PMT NO]]&lt;&gt;"",ScheduledPayment,"")</f>
        <v/>
      </c>
      <c r="F28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87" s="14" t="str">
        <f>IF(PaymentSchedule3[[#This Row],[PMT NO]]&lt;&gt;"",PaymentSchedule3[[#This Row],[TOTAL PAYMENT]]-PaymentSchedule3[[#This Row],[INTEREST]],"")</f>
        <v/>
      </c>
      <c r="I287" s="14" t="str">
        <f>IF(PaymentSchedule3[[#This Row],[PMT NO]]&lt;&gt;"",PaymentSchedule3[[#This Row],[BEGINNING BALANCE]]*(InterestRate/PaymentsPerYear),"")</f>
        <v/>
      </c>
      <c r="J287" s="14" t="str">
        <f>IF(PaymentSchedule3[[#This Row],[PMT NO]]&lt;&gt;"",IF(PaymentSchedule3[[#This Row],[SCHEDULED PAYMENT]]+PaymentSchedule3[[#This Row],[EXTRA PAYMENT]]&lt;=PaymentSchedule3[[#This Row],[BEGINNING BALANCE]],PaymentSchedule3[[#This Row],[BEGINNING BALANCE]]-PaymentSchedule3[[#This Row],[PRINCIPAL]],0),"")</f>
        <v/>
      </c>
      <c r="K287" s="14" t="str">
        <f>IF(PaymentSchedule3[[#This Row],[PMT NO]]&lt;&gt;"",SUM(INDEX(PaymentSchedule3[INTEREST],1,1):PaymentSchedule3[[#This Row],[INTEREST]]),"")</f>
        <v/>
      </c>
    </row>
    <row r="288" spans="2:11" x14ac:dyDescent="0.25">
      <c r="B288" s="12" t="str">
        <f>IF(LoanIsGood,IF(ROW()-ROW(PaymentSchedule3[[#Headers],[PMT NO]])&gt;ScheduledNumberOfPayments,"",ROW()-ROW(PaymentSchedule3[[#Headers],[PMT NO]])),"")</f>
        <v/>
      </c>
      <c r="C288" s="13" t="str">
        <f>IF(PaymentSchedule3[[#This Row],[PMT NO]]&lt;&gt;"",EOMONTH(LoanStartDate,ROW(PaymentSchedule3[[#This Row],[PMT NO]])-ROW(PaymentSchedule3[[#Headers],[PMT NO]])-2)+DAY(LoanStartDate),"")</f>
        <v/>
      </c>
      <c r="D288" s="14" t="str">
        <f>IF(PaymentSchedule3[[#This Row],[PMT NO]]&lt;&gt;"",IF(ROW()-ROW(PaymentSchedule3[[#Headers],[BEGINNING BALANCE]])=1,LoanAmount,INDEX(PaymentSchedule3[ENDING BALANCE],ROW()-ROW(PaymentSchedule3[[#Headers],[BEGINNING BALANCE]])-1)),"")</f>
        <v/>
      </c>
      <c r="E288" s="14" t="str">
        <f>IF(PaymentSchedule3[[#This Row],[PMT NO]]&lt;&gt;"",ScheduledPayment,"")</f>
        <v/>
      </c>
      <c r="F28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88" s="14" t="str">
        <f>IF(PaymentSchedule3[[#This Row],[PMT NO]]&lt;&gt;"",PaymentSchedule3[[#This Row],[TOTAL PAYMENT]]-PaymentSchedule3[[#This Row],[INTEREST]],"")</f>
        <v/>
      </c>
      <c r="I288" s="14" t="str">
        <f>IF(PaymentSchedule3[[#This Row],[PMT NO]]&lt;&gt;"",PaymentSchedule3[[#This Row],[BEGINNING BALANCE]]*(InterestRate/PaymentsPerYear),"")</f>
        <v/>
      </c>
      <c r="J288" s="14" t="str">
        <f>IF(PaymentSchedule3[[#This Row],[PMT NO]]&lt;&gt;"",IF(PaymentSchedule3[[#This Row],[SCHEDULED PAYMENT]]+PaymentSchedule3[[#This Row],[EXTRA PAYMENT]]&lt;=PaymentSchedule3[[#This Row],[BEGINNING BALANCE]],PaymentSchedule3[[#This Row],[BEGINNING BALANCE]]-PaymentSchedule3[[#This Row],[PRINCIPAL]],0),"")</f>
        <v/>
      </c>
      <c r="K288" s="14" t="str">
        <f>IF(PaymentSchedule3[[#This Row],[PMT NO]]&lt;&gt;"",SUM(INDEX(PaymentSchedule3[INTEREST],1,1):PaymentSchedule3[[#This Row],[INTEREST]]),"")</f>
        <v/>
      </c>
    </row>
    <row r="289" spans="2:11" x14ac:dyDescent="0.25">
      <c r="B289" s="12" t="str">
        <f>IF(LoanIsGood,IF(ROW()-ROW(PaymentSchedule3[[#Headers],[PMT NO]])&gt;ScheduledNumberOfPayments,"",ROW()-ROW(PaymentSchedule3[[#Headers],[PMT NO]])),"")</f>
        <v/>
      </c>
      <c r="C289" s="13" t="str">
        <f>IF(PaymentSchedule3[[#This Row],[PMT NO]]&lt;&gt;"",EOMONTH(LoanStartDate,ROW(PaymentSchedule3[[#This Row],[PMT NO]])-ROW(PaymentSchedule3[[#Headers],[PMT NO]])-2)+DAY(LoanStartDate),"")</f>
        <v/>
      </c>
      <c r="D289" s="14" t="str">
        <f>IF(PaymentSchedule3[[#This Row],[PMT NO]]&lt;&gt;"",IF(ROW()-ROW(PaymentSchedule3[[#Headers],[BEGINNING BALANCE]])=1,LoanAmount,INDEX(PaymentSchedule3[ENDING BALANCE],ROW()-ROW(PaymentSchedule3[[#Headers],[BEGINNING BALANCE]])-1)),"")</f>
        <v/>
      </c>
      <c r="E289" s="14" t="str">
        <f>IF(PaymentSchedule3[[#This Row],[PMT NO]]&lt;&gt;"",ScheduledPayment,"")</f>
        <v/>
      </c>
      <c r="F28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89" s="14" t="str">
        <f>IF(PaymentSchedule3[[#This Row],[PMT NO]]&lt;&gt;"",PaymentSchedule3[[#This Row],[TOTAL PAYMENT]]-PaymentSchedule3[[#This Row],[INTEREST]],"")</f>
        <v/>
      </c>
      <c r="I289" s="14" t="str">
        <f>IF(PaymentSchedule3[[#This Row],[PMT NO]]&lt;&gt;"",PaymentSchedule3[[#This Row],[BEGINNING BALANCE]]*(InterestRate/PaymentsPerYear),"")</f>
        <v/>
      </c>
      <c r="J289" s="14" t="str">
        <f>IF(PaymentSchedule3[[#This Row],[PMT NO]]&lt;&gt;"",IF(PaymentSchedule3[[#This Row],[SCHEDULED PAYMENT]]+PaymentSchedule3[[#This Row],[EXTRA PAYMENT]]&lt;=PaymentSchedule3[[#This Row],[BEGINNING BALANCE]],PaymentSchedule3[[#This Row],[BEGINNING BALANCE]]-PaymentSchedule3[[#This Row],[PRINCIPAL]],0),"")</f>
        <v/>
      </c>
      <c r="K289" s="14" t="str">
        <f>IF(PaymentSchedule3[[#This Row],[PMT NO]]&lt;&gt;"",SUM(INDEX(PaymentSchedule3[INTEREST],1,1):PaymentSchedule3[[#This Row],[INTEREST]]),"")</f>
        <v/>
      </c>
    </row>
    <row r="290" spans="2:11" x14ac:dyDescent="0.25">
      <c r="B290" s="12" t="str">
        <f>IF(LoanIsGood,IF(ROW()-ROW(PaymentSchedule3[[#Headers],[PMT NO]])&gt;ScheduledNumberOfPayments,"",ROW()-ROW(PaymentSchedule3[[#Headers],[PMT NO]])),"")</f>
        <v/>
      </c>
      <c r="C290" s="13" t="str">
        <f>IF(PaymentSchedule3[[#This Row],[PMT NO]]&lt;&gt;"",EOMONTH(LoanStartDate,ROW(PaymentSchedule3[[#This Row],[PMT NO]])-ROW(PaymentSchedule3[[#Headers],[PMT NO]])-2)+DAY(LoanStartDate),"")</f>
        <v/>
      </c>
      <c r="D290" s="14" t="str">
        <f>IF(PaymentSchedule3[[#This Row],[PMT NO]]&lt;&gt;"",IF(ROW()-ROW(PaymentSchedule3[[#Headers],[BEGINNING BALANCE]])=1,LoanAmount,INDEX(PaymentSchedule3[ENDING BALANCE],ROW()-ROW(PaymentSchedule3[[#Headers],[BEGINNING BALANCE]])-1)),"")</f>
        <v/>
      </c>
      <c r="E290" s="14" t="str">
        <f>IF(PaymentSchedule3[[#This Row],[PMT NO]]&lt;&gt;"",ScheduledPayment,"")</f>
        <v/>
      </c>
      <c r="F29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90" s="14" t="str">
        <f>IF(PaymentSchedule3[[#This Row],[PMT NO]]&lt;&gt;"",PaymentSchedule3[[#This Row],[TOTAL PAYMENT]]-PaymentSchedule3[[#This Row],[INTEREST]],"")</f>
        <v/>
      </c>
      <c r="I290" s="14" t="str">
        <f>IF(PaymentSchedule3[[#This Row],[PMT NO]]&lt;&gt;"",PaymentSchedule3[[#This Row],[BEGINNING BALANCE]]*(InterestRate/PaymentsPerYear),"")</f>
        <v/>
      </c>
      <c r="J290" s="14" t="str">
        <f>IF(PaymentSchedule3[[#This Row],[PMT NO]]&lt;&gt;"",IF(PaymentSchedule3[[#This Row],[SCHEDULED PAYMENT]]+PaymentSchedule3[[#This Row],[EXTRA PAYMENT]]&lt;=PaymentSchedule3[[#This Row],[BEGINNING BALANCE]],PaymentSchedule3[[#This Row],[BEGINNING BALANCE]]-PaymentSchedule3[[#This Row],[PRINCIPAL]],0),"")</f>
        <v/>
      </c>
      <c r="K290" s="14" t="str">
        <f>IF(PaymentSchedule3[[#This Row],[PMT NO]]&lt;&gt;"",SUM(INDEX(PaymentSchedule3[INTEREST],1,1):PaymentSchedule3[[#This Row],[INTEREST]]),"")</f>
        <v/>
      </c>
    </row>
    <row r="291" spans="2:11" x14ac:dyDescent="0.25">
      <c r="B291" s="12" t="str">
        <f>IF(LoanIsGood,IF(ROW()-ROW(PaymentSchedule3[[#Headers],[PMT NO]])&gt;ScheduledNumberOfPayments,"",ROW()-ROW(PaymentSchedule3[[#Headers],[PMT NO]])),"")</f>
        <v/>
      </c>
      <c r="C291" s="13" t="str">
        <f>IF(PaymentSchedule3[[#This Row],[PMT NO]]&lt;&gt;"",EOMONTH(LoanStartDate,ROW(PaymentSchedule3[[#This Row],[PMT NO]])-ROW(PaymentSchedule3[[#Headers],[PMT NO]])-2)+DAY(LoanStartDate),"")</f>
        <v/>
      </c>
      <c r="D291" s="14" t="str">
        <f>IF(PaymentSchedule3[[#This Row],[PMT NO]]&lt;&gt;"",IF(ROW()-ROW(PaymentSchedule3[[#Headers],[BEGINNING BALANCE]])=1,LoanAmount,INDEX(PaymentSchedule3[ENDING BALANCE],ROW()-ROW(PaymentSchedule3[[#Headers],[BEGINNING BALANCE]])-1)),"")</f>
        <v/>
      </c>
      <c r="E291" s="14" t="str">
        <f>IF(PaymentSchedule3[[#This Row],[PMT NO]]&lt;&gt;"",ScheduledPayment,"")</f>
        <v/>
      </c>
      <c r="F29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91" s="14" t="str">
        <f>IF(PaymentSchedule3[[#This Row],[PMT NO]]&lt;&gt;"",PaymentSchedule3[[#This Row],[TOTAL PAYMENT]]-PaymentSchedule3[[#This Row],[INTEREST]],"")</f>
        <v/>
      </c>
      <c r="I291" s="14" t="str">
        <f>IF(PaymentSchedule3[[#This Row],[PMT NO]]&lt;&gt;"",PaymentSchedule3[[#This Row],[BEGINNING BALANCE]]*(InterestRate/PaymentsPerYear),"")</f>
        <v/>
      </c>
      <c r="J291" s="14" t="str">
        <f>IF(PaymentSchedule3[[#This Row],[PMT NO]]&lt;&gt;"",IF(PaymentSchedule3[[#This Row],[SCHEDULED PAYMENT]]+PaymentSchedule3[[#This Row],[EXTRA PAYMENT]]&lt;=PaymentSchedule3[[#This Row],[BEGINNING BALANCE]],PaymentSchedule3[[#This Row],[BEGINNING BALANCE]]-PaymentSchedule3[[#This Row],[PRINCIPAL]],0),"")</f>
        <v/>
      </c>
      <c r="K291" s="14" t="str">
        <f>IF(PaymentSchedule3[[#This Row],[PMT NO]]&lt;&gt;"",SUM(INDEX(PaymentSchedule3[INTEREST],1,1):PaymentSchedule3[[#This Row],[INTEREST]]),"")</f>
        <v/>
      </c>
    </row>
    <row r="292" spans="2:11" x14ac:dyDescent="0.25">
      <c r="B292" s="12" t="str">
        <f>IF(LoanIsGood,IF(ROW()-ROW(PaymentSchedule3[[#Headers],[PMT NO]])&gt;ScheduledNumberOfPayments,"",ROW()-ROW(PaymentSchedule3[[#Headers],[PMT NO]])),"")</f>
        <v/>
      </c>
      <c r="C292" s="13" t="str">
        <f>IF(PaymentSchedule3[[#This Row],[PMT NO]]&lt;&gt;"",EOMONTH(LoanStartDate,ROW(PaymentSchedule3[[#This Row],[PMT NO]])-ROW(PaymentSchedule3[[#Headers],[PMT NO]])-2)+DAY(LoanStartDate),"")</f>
        <v/>
      </c>
      <c r="D292" s="14" t="str">
        <f>IF(PaymentSchedule3[[#This Row],[PMT NO]]&lt;&gt;"",IF(ROW()-ROW(PaymentSchedule3[[#Headers],[BEGINNING BALANCE]])=1,LoanAmount,INDEX(PaymentSchedule3[ENDING BALANCE],ROW()-ROW(PaymentSchedule3[[#Headers],[BEGINNING BALANCE]])-1)),"")</f>
        <v/>
      </c>
      <c r="E292" s="14" t="str">
        <f>IF(PaymentSchedule3[[#This Row],[PMT NO]]&lt;&gt;"",ScheduledPayment,"")</f>
        <v/>
      </c>
      <c r="F29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92" s="14" t="str">
        <f>IF(PaymentSchedule3[[#This Row],[PMT NO]]&lt;&gt;"",PaymentSchedule3[[#This Row],[TOTAL PAYMENT]]-PaymentSchedule3[[#This Row],[INTEREST]],"")</f>
        <v/>
      </c>
      <c r="I292" s="14" t="str">
        <f>IF(PaymentSchedule3[[#This Row],[PMT NO]]&lt;&gt;"",PaymentSchedule3[[#This Row],[BEGINNING BALANCE]]*(InterestRate/PaymentsPerYear),"")</f>
        <v/>
      </c>
      <c r="J292" s="14" t="str">
        <f>IF(PaymentSchedule3[[#This Row],[PMT NO]]&lt;&gt;"",IF(PaymentSchedule3[[#This Row],[SCHEDULED PAYMENT]]+PaymentSchedule3[[#This Row],[EXTRA PAYMENT]]&lt;=PaymentSchedule3[[#This Row],[BEGINNING BALANCE]],PaymentSchedule3[[#This Row],[BEGINNING BALANCE]]-PaymentSchedule3[[#This Row],[PRINCIPAL]],0),"")</f>
        <v/>
      </c>
      <c r="K292" s="14" t="str">
        <f>IF(PaymentSchedule3[[#This Row],[PMT NO]]&lt;&gt;"",SUM(INDEX(PaymentSchedule3[INTEREST],1,1):PaymentSchedule3[[#This Row],[INTEREST]]),"")</f>
        <v/>
      </c>
    </row>
    <row r="293" spans="2:11" x14ac:dyDescent="0.25">
      <c r="B293" s="12" t="str">
        <f>IF(LoanIsGood,IF(ROW()-ROW(PaymentSchedule3[[#Headers],[PMT NO]])&gt;ScheduledNumberOfPayments,"",ROW()-ROW(PaymentSchedule3[[#Headers],[PMT NO]])),"")</f>
        <v/>
      </c>
      <c r="C293" s="13" t="str">
        <f>IF(PaymentSchedule3[[#This Row],[PMT NO]]&lt;&gt;"",EOMONTH(LoanStartDate,ROW(PaymentSchedule3[[#This Row],[PMT NO]])-ROW(PaymentSchedule3[[#Headers],[PMT NO]])-2)+DAY(LoanStartDate),"")</f>
        <v/>
      </c>
      <c r="D293" s="14" t="str">
        <f>IF(PaymentSchedule3[[#This Row],[PMT NO]]&lt;&gt;"",IF(ROW()-ROW(PaymentSchedule3[[#Headers],[BEGINNING BALANCE]])=1,LoanAmount,INDEX(PaymentSchedule3[ENDING BALANCE],ROW()-ROW(PaymentSchedule3[[#Headers],[BEGINNING BALANCE]])-1)),"")</f>
        <v/>
      </c>
      <c r="E293" s="14" t="str">
        <f>IF(PaymentSchedule3[[#This Row],[PMT NO]]&lt;&gt;"",ScheduledPayment,"")</f>
        <v/>
      </c>
      <c r="F29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93" s="14" t="str">
        <f>IF(PaymentSchedule3[[#This Row],[PMT NO]]&lt;&gt;"",PaymentSchedule3[[#This Row],[TOTAL PAYMENT]]-PaymentSchedule3[[#This Row],[INTEREST]],"")</f>
        <v/>
      </c>
      <c r="I293" s="14" t="str">
        <f>IF(PaymentSchedule3[[#This Row],[PMT NO]]&lt;&gt;"",PaymentSchedule3[[#This Row],[BEGINNING BALANCE]]*(InterestRate/PaymentsPerYear),"")</f>
        <v/>
      </c>
      <c r="J293" s="14" t="str">
        <f>IF(PaymentSchedule3[[#This Row],[PMT NO]]&lt;&gt;"",IF(PaymentSchedule3[[#This Row],[SCHEDULED PAYMENT]]+PaymentSchedule3[[#This Row],[EXTRA PAYMENT]]&lt;=PaymentSchedule3[[#This Row],[BEGINNING BALANCE]],PaymentSchedule3[[#This Row],[BEGINNING BALANCE]]-PaymentSchedule3[[#This Row],[PRINCIPAL]],0),"")</f>
        <v/>
      </c>
      <c r="K293" s="14" t="str">
        <f>IF(PaymentSchedule3[[#This Row],[PMT NO]]&lt;&gt;"",SUM(INDEX(PaymentSchedule3[INTEREST],1,1):PaymentSchedule3[[#This Row],[INTEREST]]),"")</f>
        <v/>
      </c>
    </row>
    <row r="294" spans="2:11" x14ac:dyDescent="0.25">
      <c r="B294" s="12" t="str">
        <f>IF(LoanIsGood,IF(ROW()-ROW(PaymentSchedule3[[#Headers],[PMT NO]])&gt;ScheduledNumberOfPayments,"",ROW()-ROW(PaymentSchedule3[[#Headers],[PMT NO]])),"")</f>
        <v/>
      </c>
      <c r="C294" s="13" t="str">
        <f>IF(PaymentSchedule3[[#This Row],[PMT NO]]&lt;&gt;"",EOMONTH(LoanStartDate,ROW(PaymentSchedule3[[#This Row],[PMT NO]])-ROW(PaymentSchedule3[[#Headers],[PMT NO]])-2)+DAY(LoanStartDate),"")</f>
        <v/>
      </c>
      <c r="D294" s="14" t="str">
        <f>IF(PaymentSchedule3[[#This Row],[PMT NO]]&lt;&gt;"",IF(ROW()-ROW(PaymentSchedule3[[#Headers],[BEGINNING BALANCE]])=1,LoanAmount,INDEX(PaymentSchedule3[ENDING BALANCE],ROW()-ROW(PaymentSchedule3[[#Headers],[BEGINNING BALANCE]])-1)),"")</f>
        <v/>
      </c>
      <c r="E294" s="14" t="str">
        <f>IF(PaymentSchedule3[[#This Row],[PMT NO]]&lt;&gt;"",ScheduledPayment,"")</f>
        <v/>
      </c>
      <c r="F29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94" s="14" t="str">
        <f>IF(PaymentSchedule3[[#This Row],[PMT NO]]&lt;&gt;"",PaymentSchedule3[[#This Row],[TOTAL PAYMENT]]-PaymentSchedule3[[#This Row],[INTEREST]],"")</f>
        <v/>
      </c>
      <c r="I294" s="14" t="str">
        <f>IF(PaymentSchedule3[[#This Row],[PMT NO]]&lt;&gt;"",PaymentSchedule3[[#This Row],[BEGINNING BALANCE]]*(InterestRate/PaymentsPerYear),"")</f>
        <v/>
      </c>
      <c r="J294" s="14" t="str">
        <f>IF(PaymentSchedule3[[#This Row],[PMT NO]]&lt;&gt;"",IF(PaymentSchedule3[[#This Row],[SCHEDULED PAYMENT]]+PaymentSchedule3[[#This Row],[EXTRA PAYMENT]]&lt;=PaymentSchedule3[[#This Row],[BEGINNING BALANCE]],PaymentSchedule3[[#This Row],[BEGINNING BALANCE]]-PaymentSchedule3[[#This Row],[PRINCIPAL]],0),"")</f>
        <v/>
      </c>
      <c r="K294" s="14" t="str">
        <f>IF(PaymentSchedule3[[#This Row],[PMT NO]]&lt;&gt;"",SUM(INDEX(PaymentSchedule3[INTEREST],1,1):PaymentSchedule3[[#This Row],[INTEREST]]),"")</f>
        <v/>
      </c>
    </row>
    <row r="295" spans="2:11" x14ac:dyDescent="0.25">
      <c r="B295" s="12" t="str">
        <f>IF(LoanIsGood,IF(ROW()-ROW(PaymentSchedule3[[#Headers],[PMT NO]])&gt;ScheduledNumberOfPayments,"",ROW()-ROW(PaymentSchedule3[[#Headers],[PMT NO]])),"")</f>
        <v/>
      </c>
      <c r="C295" s="13" t="str">
        <f>IF(PaymentSchedule3[[#This Row],[PMT NO]]&lt;&gt;"",EOMONTH(LoanStartDate,ROW(PaymentSchedule3[[#This Row],[PMT NO]])-ROW(PaymentSchedule3[[#Headers],[PMT NO]])-2)+DAY(LoanStartDate),"")</f>
        <v/>
      </c>
      <c r="D295" s="14" t="str">
        <f>IF(PaymentSchedule3[[#This Row],[PMT NO]]&lt;&gt;"",IF(ROW()-ROW(PaymentSchedule3[[#Headers],[BEGINNING BALANCE]])=1,LoanAmount,INDEX(PaymentSchedule3[ENDING BALANCE],ROW()-ROW(PaymentSchedule3[[#Headers],[BEGINNING BALANCE]])-1)),"")</f>
        <v/>
      </c>
      <c r="E295" s="14" t="str">
        <f>IF(PaymentSchedule3[[#This Row],[PMT NO]]&lt;&gt;"",ScheduledPayment,"")</f>
        <v/>
      </c>
      <c r="F29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95" s="14" t="str">
        <f>IF(PaymentSchedule3[[#This Row],[PMT NO]]&lt;&gt;"",PaymentSchedule3[[#This Row],[TOTAL PAYMENT]]-PaymentSchedule3[[#This Row],[INTEREST]],"")</f>
        <v/>
      </c>
      <c r="I295" s="14" t="str">
        <f>IF(PaymentSchedule3[[#This Row],[PMT NO]]&lt;&gt;"",PaymentSchedule3[[#This Row],[BEGINNING BALANCE]]*(InterestRate/PaymentsPerYear),"")</f>
        <v/>
      </c>
      <c r="J295" s="14" t="str">
        <f>IF(PaymentSchedule3[[#This Row],[PMT NO]]&lt;&gt;"",IF(PaymentSchedule3[[#This Row],[SCHEDULED PAYMENT]]+PaymentSchedule3[[#This Row],[EXTRA PAYMENT]]&lt;=PaymentSchedule3[[#This Row],[BEGINNING BALANCE]],PaymentSchedule3[[#This Row],[BEGINNING BALANCE]]-PaymentSchedule3[[#This Row],[PRINCIPAL]],0),"")</f>
        <v/>
      </c>
      <c r="K295" s="14" t="str">
        <f>IF(PaymentSchedule3[[#This Row],[PMT NO]]&lt;&gt;"",SUM(INDEX(PaymentSchedule3[INTEREST],1,1):PaymentSchedule3[[#This Row],[INTEREST]]),"")</f>
        <v/>
      </c>
    </row>
    <row r="296" spans="2:11" x14ac:dyDescent="0.25">
      <c r="B296" s="12" t="str">
        <f>IF(LoanIsGood,IF(ROW()-ROW(PaymentSchedule3[[#Headers],[PMT NO]])&gt;ScheduledNumberOfPayments,"",ROW()-ROW(PaymentSchedule3[[#Headers],[PMT NO]])),"")</f>
        <v/>
      </c>
      <c r="C296" s="13" t="str">
        <f>IF(PaymentSchedule3[[#This Row],[PMT NO]]&lt;&gt;"",EOMONTH(LoanStartDate,ROW(PaymentSchedule3[[#This Row],[PMT NO]])-ROW(PaymentSchedule3[[#Headers],[PMT NO]])-2)+DAY(LoanStartDate),"")</f>
        <v/>
      </c>
      <c r="D296" s="14" t="str">
        <f>IF(PaymentSchedule3[[#This Row],[PMT NO]]&lt;&gt;"",IF(ROW()-ROW(PaymentSchedule3[[#Headers],[BEGINNING BALANCE]])=1,LoanAmount,INDEX(PaymentSchedule3[ENDING BALANCE],ROW()-ROW(PaymentSchedule3[[#Headers],[BEGINNING BALANCE]])-1)),"")</f>
        <v/>
      </c>
      <c r="E296" s="14" t="str">
        <f>IF(PaymentSchedule3[[#This Row],[PMT NO]]&lt;&gt;"",ScheduledPayment,"")</f>
        <v/>
      </c>
      <c r="F29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96" s="14" t="str">
        <f>IF(PaymentSchedule3[[#This Row],[PMT NO]]&lt;&gt;"",PaymentSchedule3[[#This Row],[TOTAL PAYMENT]]-PaymentSchedule3[[#This Row],[INTEREST]],"")</f>
        <v/>
      </c>
      <c r="I296" s="14" t="str">
        <f>IF(PaymentSchedule3[[#This Row],[PMT NO]]&lt;&gt;"",PaymentSchedule3[[#This Row],[BEGINNING BALANCE]]*(InterestRate/PaymentsPerYear),"")</f>
        <v/>
      </c>
      <c r="J296" s="14" t="str">
        <f>IF(PaymentSchedule3[[#This Row],[PMT NO]]&lt;&gt;"",IF(PaymentSchedule3[[#This Row],[SCHEDULED PAYMENT]]+PaymentSchedule3[[#This Row],[EXTRA PAYMENT]]&lt;=PaymentSchedule3[[#This Row],[BEGINNING BALANCE]],PaymentSchedule3[[#This Row],[BEGINNING BALANCE]]-PaymentSchedule3[[#This Row],[PRINCIPAL]],0),"")</f>
        <v/>
      </c>
      <c r="K296" s="14" t="str">
        <f>IF(PaymentSchedule3[[#This Row],[PMT NO]]&lt;&gt;"",SUM(INDEX(PaymentSchedule3[INTEREST],1,1):PaymentSchedule3[[#This Row],[INTEREST]]),"")</f>
        <v/>
      </c>
    </row>
    <row r="297" spans="2:11" x14ac:dyDescent="0.25">
      <c r="B297" s="12" t="str">
        <f>IF(LoanIsGood,IF(ROW()-ROW(PaymentSchedule3[[#Headers],[PMT NO]])&gt;ScheduledNumberOfPayments,"",ROW()-ROW(PaymentSchedule3[[#Headers],[PMT NO]])),"")</f>
        <v/>
      </c>
      <c r="C297" s="13" t="str">
        <f>IF(PaymentSchedule3[[#This Row],[PMT NO]]&lt;&gt;"",EOMONTH(LoanStartDate,ROW(PaymentSchedule3[[#This Row],[PMT NO]])-ROW(PaymentSchedule3[[#Headers],[PMT NO]])-2)+DAY(LoanStartDate),"")</f>
        <v/>
      </c>
      <c r="D297" s="14" t="str">
        <f>IF(PaymentSchedule3[[#This Row],[PMT NO]]&lt;&gt;"",IF(ROW()-ROW(PaymentSchedule3[[#Headers],[BEGINNING BALANCE]])=1,LoanAmount,INDEX(PaymentSchedule3[ENDING BALANCE],ROW()-ROW(PaymentSchedule3[[#Headers],[BEGINNING BALANCE]])-1)),"")</f>
        <v/>
      </c>
      <c r="E297" s="14" t="str">
        <f>IF(PaymentSchedule3[[#This Row],[PMT NO]]&lt;&gt;"",ScheduledPayment,"")</f>
        <v/>
      </c>
      <c r="F29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97" s="14" t="str">
        <f>IF(PaymentSchedule3[[#This Row],[PMT NO]]&lt;&gt;"",PaymentSchedule3[[#This Row],[TOTAL PAYMENT]]-PaymentSchedule3[[#This Row],[INTEREST]],"")</f>
        <v/>
      </c>
      <c r="I297" s="14" t="str">
        <f>IF(PaymentSchedule3[[#This Row],[PMT NO]]&lt;&gt;"",PaymentSchedule3[[#This Row],[BEGINNING BALANCE]]*(InterestRate/PaymentsPerYear),"")</f>
        <v/>
      </c>
      <c r="J297" s="14" t="str">
        <f>IF(PaymentSchedule3[[#This Row],[PMT NO]]&lt;&gt;"",IF(PaymentSchedule3[[#This Row],[SCHEDULED PAYMENT]]+PaymentSchedule3[[#This Row],[EXTRA PAYMENT]]&lt;=PaymentSchedule3[[#This Row],[BEGINNING BALANCE]],PaymentSchedule3[[#This Row],[BEGINNING BALANCE]]-PaymentSchedule3[[#This Row],[PRINCIPAL]],0),"")</f>
        <v/>
      </c>
      <c r="K297" s="14" t="str">
        <f>IF(PaymentSchedule3[[#This Row],[PMT NO]]&lt;&gt;"",SUM(INDEX(PaymentSchedule3[INTEREST],1,1):PaymentSchedule3[[#This Row],[INTEREST]]),"")</f>
        <v/>
      </c>
    </row>
    <row r="298" spans="2:11" x14ac:dyDescent="0.25">
      <c r="B298" s="12" t="str">
        <f>IF(LoanIsGood,IF(ROW()-ROW(PaymentSchedule3[[#Headers],[PMT NO]])&gt;ScheduledNumberOfPayments,"",ROW()-ROW(PaymentSchedule3[[#Headers],[PMT NO]])),"")</f>
        <v/>
      </c>
      <c r="C298" s="13" t="str">
        <f>IF(PaymentSchedule3[[#This Row],[PMT NO]]&lt;&gt;"",EOMONTH(LoanStartDate,ROW(PaymentSchedule3[[#This Row],[PMT NO]])-ROW(PaymentSchedule3[[#Headers],[PMT NO]])-2)+DAY(LoanStartDate),"")</f>
        <v/>
      </c>
      <c r="D298" s="14" t="str">
        <f>IF(PaymentSchedule3[[#This Row],[PMT NO]]&lt;&gt;"",IF(ROW()-ROW(PaymentSchedule3[[#Headers],[BEGINNING BALANCE]])=1,LoanAmount,INDEX(PaymentSchedule3[ENDING BALANCE],ROW()-ROW(PaymentSchedule3[[#Headers],[BEGINNING BALANCE]])-1)),"")</f>
        <v/>
      </c>
      <c r="E298" s="14" t="str">
        <f>IF(PaymentSchedule3[[#This Row],[PMT NO]]&lt;&gt;"",ScheduledPayment,"")</f>
        <v/>
      </c>
      <c r="F29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98" s="14" t="str">
        <f>IF(PaymentSchedule3[[#This Row],[PMT NO]]&lt;&gt;"",PaymentSchedule3[[#This Row],[TOTAL PAYMENT]]-PaymentSchedule3[[#This Row],[INTEREST]],"")</f>
        <v/>
      </c>
      <c r="I298" s="14" t="str">
        <f>IF(PaymentSchedule3[[#This Row],[PMT NO]]&lt;&gt;"",PaymentSchedule3[[#This Row],[BEGINNING BALANCE]]*(InterestRate/PaymentsPerYear),"")</f>
        <v/>
      </c>
      <c r="J298" s="14" t="str">
        <f>IF(PaymentSchedule3[[#This Row],[PMT NO]]&lt;&gt;"",IF(PaymentSchedule3[[#This Row],[SCHEDULED PAYMENT]]+PaymentSchedule3[[#This Row],[EXTRA PAYMENT]]&lt;=PaymentSchedule3[[#This Row],[BEGINNING BALANCE]],PaymentSchedule3[[#This Row],[BEGINNING BALANCE]]-PaymentSchedule3[[#This Row],[PRINCIPAL]],0),"")</f>
        <v/>
      </c>
      <c r="K298" s="14" t="str">
        <f>IF(PaymentSchedule3[[#This Row],[PMT NO]]&lt;&gt;"",SUM(INDEX(PaymentSchedule3[INTEREST],1,1):PaymentSchedule3[[#This Row],[INTEREST]]),"")</f>
        <v/>
      </c>
    </row>
    <row r="299" spans="2:11" x14ac:dyDescent="0.25">
      <c r="B299" s="12" t="str">
        <f>IF(LoanIsGood,IF(ROW()-ROW(PaymentSchedule3[[#Headers],[PMT NO]])&gt;ScheduledNumberOfPayments,"",ROW()-ROW(PaymentSchedule3[[#Headers],[PMT NO]])),"")</f>
        <v/>
      </c>
      <c r="C299" s="13" t="str">
        <f>IF(PaymentSchedule3[[#This Row],[PMT NO]]&lt;&gt;"",EOMONTH(LoanStartDate,ROW(PaymentSchedule3[[#This Row],[PMT NO]])-ROW(PaymentSchedule3[[#Headers],[PMT NO]])-2)+DAY(LoanStartDate),"")</f>
        <v/>
      </c>
      <c r="D299" s="14" t="str">
        <f>IF(PaymentSchedule3[[#This Row],[PMT NO]]&lt;&gt;"",IF(ROW()-ROW(PaymentSchedule3[[#Headers],[BEGINNING BALANCE]])=1,LoanAmount,INDEX(PaymentSchedule3[ENDING BALANCE],ROW()-ROW(PaymentSchedule3[[#Headers],[BEGINNING BALANCE]])-1)),"")</f>
        <v/>
      </c>
      <c r="E299" s="14" t="str">
        <f>IF(PaymentSchedule3[[#This Row],[PMT NO]]&lt;&gt;"",ScheduledPayment,"")</f>
        <v/>
      </c>
      <c r="F29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299" s="14" t="str">
        <f>IF(PaymentSchedule3[[#This Row],[PMT NO]]&lt;&gt;"",PaymentSchedule3[[#This Row],[TOTAL PAYMENT]]-PaymentSchedule3[[#This Row],[INTEREST]],"")</f>
        <v/>
      </c>
      <c r="I299" s="14" t="str">
        <f>IF(PaymentSchedule3[[#This Row],[PMT NO]]&lt;&gt;"",PaymentSchedule3[[#This Row],[BEGINNING BALANCE]]*(InterestRate/PaymentsPerYear),"")</f>
        <v/>
      </c>
      <c r="J299" s="14" t="str">
        <f>IF(PaymentSchedule3[[#This Row],[PMT NO]]&lt;&gt;"",IF(PaymentSchedule3[[#This Row],[SCHEDULED PAYMENT]]+PaymentSchedule3[[#This Row],[EXTRA PAYMENT]]&lt;=PaymentSchedule3[[#This Row],[BEGINNING BALANCE]],PaymentSchedule3[[#This Row],[BEGINNING BALANCE]]-PaymentSchedule3[[#This Row],[PRINCIPAL]],0),"")</f>
        <v/>
      </c>
      <c r="K299" s="14" t="str">
        <f>IF(PaymentSchedule3[[#This Row],[PMT NO]]&lt;&gt;"",SUM(INDEX(PaymentSchedule3[INTEREST],1,1):PaymentSchedule3[[#This Row],[INTEREST]]),"")</f>
        <v/>
      </c>
    </row>
    <row r="300" spans="2:11" x14ac:dyDescent="0.25">
      <c r="B300" s="12" t="str">
        <f>IF(LoanIsGood,IF(ROW()-ROW(PaymentSchedule3[[#Headers],[PMT NO]])&gt;ScheduledNumberOfPayments,"",ROW()-ROW(PaymentSchedule3[[#Headers],[PMT NO]])),"")</f>
        <v/>
      </c>
      <c r="C300" s="13" t="str">
        <f>IF(PaymentSchedule3[[#This Row],[PMT NO]]&lt;&gt;"",EOMONTH(LoanStartDate,ROW(PaymentSchedule3[[#This Row],[PMT NO]])-ROW(PaymentSchedule3[[#Headers],[PMT NO]])-2)+DAY(LoanStartDate),"")</f>
        <v/>
      </c>
      <c r="D300" s="14" t="str">
        <f>IF(PaymentSchedule3[[#This Row],[PMT NO]]&lt;&gt;"",IF(ROW()-ROW(PaymentSchedule3[[#Headers],[BEGINNING BALANCE]])=1,LoanAmount,INDEX(PaymentSchedule3[ENDING BALANCE],ROW()-ROW(PaymentSchedule3[[#Headers],[BEGINNING BALANCE]])-1)),"")</f>
        <v/>
      </c>
      <c r="E300" s="14" t="str">
        <f>IF(PaymentSchedule3[[#This Row],[PMT NO]]&lt;&gt;"",ScheduledPayment,"")</f>
        <v/>
      </c>
      <c r="F30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00" s="14" t="str">
        <f>IF(PaymentSchedule3[[#This Row],[PMT NO]]&lt;&gt;"",PaymentSchedule3[[#This Row],[TOTAL PAYMENT]]-PaymentSchedule3[[#This Row],[INTEREST]],"")</f>
        <v/>
      </c>
      <c r="I300" s="14" t="str">
        <f>IF(PaymentSchedule3[[#This Row],[PMT NO]]&lt;&gt;"",PaymentSchedule3[[#This Row],[BEGINNING BALANCE]]*(InterestRate/PaymentsPerYear),"")</f>
        <v/>
      </c>
      <c r="J300" s="14" t="str">
        <f>IF(PaymentSchedule3[[#This Row],[PMT NO]]&lt;&gt;"",IF(PaymentSchedule3[[#This Row],[SCHEDULED PAYMENT]]+PaymentSchedule3[[#This Row],[EXTRA PAYMENT]]&lt;=PaymentSchedule3[[#This Row],[BEGINNING BALANCE]],PaymentSchedule3[[#This Row],[BEGINNING BALANCE]]-PaymentSchedule3[[#This Row],[PRINCIPAL]],0),"")</f>
        <v/>
      </c>
      <c r="K300" s="14" t="str">
        <f>IF(PaymentSchedule3[[#This Row],[PMT NO]]&lt;&gt;"",SUM(INDEX(PaymentSchedule3[INTEREST],1,1):PaymentSchedule3[[#This Row],[INTEREST]]),"")</f>
        <v/>
      </c>
    </row>
    <row r="301" spans="2:11" x14ac:dyDescent="0.25">
      <c r="B301" s="12" t="str">
        <f>IF(LoanIsGood,IF(ROW()-ROW(PaymentSchedule3[[#Headers],[PMT NO]])&gt;ScheduledNumberOfPayments,"",ROW()-ROW(PaymentSchedule3[[#Headers],[PMT NO]])),"")</f>
        <v/>
      </c>
      <c r="C301" s="13" t="str">
        <f>IF(PaymentSchedule3[[#This Row],[PMT NO]]&lt;&gt;"",EOMONTH(LoanStartDate,ROW(PaymentSchedule3[[#This Row],[PMT NO]])-ROW(PaymentSchedule3[[#Headers],[PMT NO]])-2)+DAY(LoanStartDate),"")</f>
        <v/>
      </c>
      <c r="D301" s="14" t="str">
        <f>IF(PaymentSchedule3[[#This Row],[PMT NO]]&lt;&gt;"",IF(ROW()-ROW(PaymentSchedule3[[#Headers],[BEGINNING BALANCE]])=1,LoanAmount,INDEX(PaymentSchedule3[ENDING BALANCE],ROW()-ROW(PaymentSchedule3[[#Headers],[BEGINNING BALANCE]])-1)),"")</f>
        <v/>
      </c>
      <c r="E301" s="14" t="str">
        <f>IF(PaymentSchedule3[[#This Row],[PMT NO]]&lt;&gt;"",ScheduledPayment,"")</f>
        <v/>
      </c>
      <c r="F30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01" s="14" t="str">
        <f>IF(PaymentSchedule3[[#This Row],[PMT NO]]&lt;&gt;"",PaymentSchedule3[[#This Row],[TOTAL PAYMENT]]-PaymentSchedule3[[#This Row],[INTEREST]],"")</f>
        <v/>
      </c>
      <c r="I301" s="14" t="str">
        <f>IF(PaymentSchedule3[[#This Row],[PMT NO]]&lt;&gt;"",PaymentSchedule3[[#This Row],[BEGINNING BALANCE]]*(InterestRate/PaymentsPerYear),"")</f>
        <v/>
      </c>
      <c r="J301" s="14" t="str">
        <f>IF(PaymentSchedule3[[#This Row],[PMT NO]]&lt;&gt;"",IF(PaymentSchedule3[[#This Row],[SCHEDULED PAYMENT]]+PaymentSchedule3[[#This Row],[EXTRA PAYMENT]]&lt;=PaymentSchedule3[[#This Row],[BEGINNING BALANCE]],PaymentSchedule3[[#This Row],[BEGINNING BALANCE]]-PaymentSchedule3[[#This Row],[PRINCIPAL]],0),"")</f>
        <v/>
      </c>
      <c r="K301" s="14" t="str">
        <f>IF(PaymentSchedule3[[#This Row],[PMT NO]]&lt;&gt;"",SUM(INDEX(PaymentSchedule3[INTEREST],1,1):PaymentSchedule3[[#This Row],[INTEREST]]),"")</f>
        <v/>
      </c>
    </row>
    <row r="302" spans="2:11" x14ac:dyDescent="0.25">
      <c r="B302" s="12" t="str">
        <f>IF(LoanIsGood,IF(ROW()-ROW(PaymentSchedule3[[#Headers],[PMT NO]])&gt;ScheduledNumberOfPayments,"",ROW()-ROW(PaymentSchedule3[[#Headers],[PMT NO]])),"")</f>
        <v/>
      </c>
      <c r="C302" s="13" t="str">
        <f>IF(PaymentSchedule3[[#This Row],[PMT NO]]&lt;&gt;"",EOMONTH(LoanStartDate,ROW(PaymentSchedule3[[#This Row],[PMT NO]])-ROW(PaymentSchedule3[[#Headers],[PMT NO]])-2)+DAY(LoanStartDate),"")</f>
        <v/>
      </c>
      <c r="D302" s="14" t="str">
        <f>IF(PaymentSchedule3[[#This Row],[PMT NO]]&lt;&gt;"",IF(ROW()-ROW(PaymentSchedule3[[#Headers],[BEGINNING BALANCE]])=1,LoanAmount,INDEX(PaymentSchedule3[ENDING BALANCE],ROW()-ROW(PaymentSchedule3[[#Headers],[BEGINNING BALANCE]])-1)),"")</f>
        <v/>
      </c>
      <c r="E302" s="14" t="str">
        <f>IF(PaymentSchedule3[[#This Row],[PMT NO]]&lt;&gt;"",ScheduledPayment,"")</f>
        <v/>
      </c>
      <c r="F30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02" s="14" t="str">
        <f>IF(PaymentSchedule3[[#This Row],[PMT NO]]&lt;&gt;"",PaymentSchedule3[[#This Row],[TOTAL PAYMENT]]-PaymentSchedule3[[#This Row],[INTEREST]],"")</f>
        <v/>
      </c>
      <c r="I302" s="14" t="str">
        <f>IF(PaymentSchedule3[[#This Row],[PMT NO]]&lt;&gt;"",PaymentSchedule3[[#This Row],[BEGINNING BALANCE]]*(InterestRate/PaymentsPerYear),"")</f>
        <v/>
      </c>
      <c r="J302" s="14" t="str">
        <f>IF(PaymentSchedule3[[#This Row],[PMT NO]]&lt;&gt;"",IF(PaymentSchedule3[[#This Row],[SCHEDULED PAYMENT]]+PaymentSchedule3[[#This Row],[EXTRA PAYMENT]]&lt;=PaymentSchedule3[[#This Row],[BEGINNING BALANCE]],PaymentSchedule3[[#This Row],[BEGINNING BALANCE]]-PaymentSchedule3[[#This Row],[PRINCIPAL]],0),"")</f>
        <v/>
      </c>
      <c r="K302" s="14" t="str">
        <f>IF(PaymentSchedule3[[#This Row],[PMT NO]]&lt;&gt;"",SUM(INDEX(PaymentSchedule3[INTEREST],1,1):PaymentSchedule3[[#This Row],[INTEREST]]),"")</f>
        <v/>
      </c>
    </row>
    <row r="303" spans="2:11" x14ac:dyDescent="0.25">
      <c r="B303" s="12" t="str">
        <f>IF(LoanIsGood,IF(ROW()-ROW(PaymentSchedule3[[#Headers],[PMT NO]])&gt;ScheduledNumberOfPayments,"",ROW()-ROW(PaymentSchedule3[[#Headers],[PMT NO]])),"")</f>
        <v/>
      </c>
      <c r="C303" s="13" t="str">
        <f>IF(PaymentSchedule3[[#This Row],[PMT NO]]&lt;&gt;"",EOMONTH(LoanStartDate,ROW(PaymentSchedule3[[#This Row],[PMT NO]])-ROW(PaymentSchedule3[[#Headers],[PMT NO]])-2)+DAY(LoanStartDate),"")</f>
        <v/>
      </c>
      <c r="D303" s="14" t="str">
        <f>IF(PaymentSchedule3[[#This Row],[PMT NO]]&lt;&gt;"",IF(ROW()-ROW(PaymentSchedule3[[#Headers],[BEGINNING BALANCE]])=1,LoanAmount,INDEX(PaymentSchedule3[ENDING BALANCE],ROW()-ROW(PaymentSchedule3[[#Headers],[BEGINNING BALANCE]])-1)),"")</f>
        <v/>
      </c>
      <c r="E303" s="14" t="str">
        <f>IF(PaymentSchedule3[[#This Row],[PMT NO]]&lt;&gt;"",ScheduledPayment,"")</f>
        <v/>
      </c>
      <c r="F30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03" s="14" t="str">
        <f>IF(PaymentSchedule3[[#This Row],[PMT NO]]&lt;&gt;"",PaymentSchedule3[[#This Row],[TOTAL PAYMENT]]-PaymentSchedule3[[#This Row],[INTEREST]],"")</f>
        <v/>
      </c>
      <c r="I303" s="14" t="str">
        <f>IF(PaymentSchedule3[[#This Row],[PMT NO]]&lt;&gt;"",PaymentSchedule3[[#This Row],[BEGINNING BALANCE]]*(InterestRate/PaymentsPerYear),"")</f>
        <v/>
      </c>
      <c r="J303" s="14" t="str">
        <f>IF(PaymentSchedule3[[#This Row],[PMT NO]]&lt;&gt;"",IF(PaymentSchedule3[[#This Row],[SCHEDULED PAYMENT]]+PaymentSchedule3[[#This Row],[EXTRA PAYMENT]]&lt;=PaymentSchedule3[[#This Row],[BEGINNING BALANCE]],PaymentSchedule3[[#This Row],[BEGINNING BALANCE]]-PaymentSchedule3[[#This Row],[PRINCIPAL]],0),"")</f>
        <v/>
      </c>
      <c r="K303" s="14" t="str">
        <f>IF(PaymentSchedule3[[#This Row],[PMT NO]]&lt;&gt;"",SUM(INDEX(PaymentSchedule3[INTEREST],1,1):PaymentSchedule3[[#This Row],[INTEREST]]),"")</f>
        <v/>
      </c>
    </row>
    <row r="304" spans="2:11" x14ac:dyDescent="0.25">
      <c r="B304" s="12" t="str">
        <f>IF(LoanIsGood,IF(ROW()-ROW(PaymentSchedule3[[#Headers],[PMT NO]])&gt;ScheduledNumberOfPayments,"",ROW()-ROW(PaymentSchedule3[[#Headers],[PMT NO]])),"")</f>
        <v/>
      </c>
      <c r="C304" s="13" t="str">
        <f>IF(PaymentSchedule3[[#This Row],[PMT NO]]&lt;&gt;"",EOMONTH(LoanStartDate,ROW(PaymentSchedule3[[#This Row],[PMT NO]])-ROW(PaymentSchedule3[[#Headers],[PMT NO]])-2)+DAY(LoanStartDate),"")</f>
        <v/>
      </c>
      <c r="D304" s="14" t="str">
        <f>IF(PaymentSchedule3[[#This Row],[PMT NO]]&lt;&gt;"",IF(ROW()-ROW(PaymentSchedule3[[#Headers],[BEGINNING BALANCE]])=1,LoanAmount,INDEX(PaymentSchedule3[ENDING BALANCE],ROW()-ROW(PaymentSchedule3[[#Headers],[BEGINNING BALANCE]])-1)),"")</f>
        <v/>
      </c>
      <c r="E304" s="14" t="str">
        <f>IF(PaymentSchedule3[[#This Row],[PMT NO]]&lt;&gt;"",ScheduledPayment,"")</f>
        <v/>
      </c>
      <c r="F30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04" s="14" t="str">
        <f>IF(PaymentSchedule3[[#This Row],[PMT NO]]&lt;&gt;"",PaymentSchedule3[[#This Row],[TOTAL PAYMENT]]-PaymentSchedule3[[#This Row],[INTEREST]],"")</f>
        <v/>
      </c>
      <c r="I304" s="14" t="str">
        <f>IF(PaymentSchedule3[[#This Row],[PMT NO]]&lt;&gt;"",PaymentSchedule3[[#This Row],[BEGINNING BALANCE]]*(InterestRate/PaymentsPerYear),"")</f>
        <v/>
      </c>
      <c r="J304" s="14" t="str">
        <f>IF(PaymentSchedule3[[#This Row],[PMT NO]]&lt;&gt;"",IF(PaymentSchedule3[[#This Row],[SCHEDULED PAYMENT]]+PaymentSchedule3[[#This Row],[EXTRA PAYMENT]]&lt;=PaymentSchedule3[[#This Row],[BEGINNING BALANCE]],PaymentSchedule3[[#This Row],[BEGINNING BALANCE]]-PaymentSchedule3[[#This Row],[PRINCIPAL]],0),"")</f>
        <v/>
      </c>
      <c r="K304" s="14" t="str">
        <f>IF(PaymentSchedule3[[#This Row],[PMT NO]]&lt;&gt;"",SUM(INDEX(PaymentSchedule3[INTEREST],1,1):PaymentSchedule3[[#This Row],[INTEREST]]),"")</f>
        <v/>
      </c>
    </row>
    <row r="305" spans="2:11" x14ac:dyDescent="0.25">
      <c r="B305" s="12" t="str">
        <f>IF(LoanIsGood,IF(ROW()-ROW(PaymentSchedule3[[#Headers],[PMT NO]])&gt;ScheduledNumberOfPayments,"",ROW()-ROW(PaymentSchedule3[[#Headers],[PMT NO]])),"")</f>
        <v/>
      </c>
      <c r="C305" s="13" t="str">
        <f>IF(PaymentSchedule3[[#This Row],[PMT NO]]&lt;&gt;"",EOMONTH(LoanStartDate,ROW(PaymentSchedule3[[#This Row],[PMT NO]])-ROW(PaymentSchedule3[[#Headers],[PMT NO]])-2)+DAY(LoanStartDate),"")</f>
        <v/>
      </c>
      <c r="D305" s="14" t="str">
        <f>IF(PaymentSchedule3[[#This Row],[PMT NO]]&lt;&gt;"",IF(ROW()-ROW(PaymentSchedule3[[#Headers],[BEGINNING BALANCE]])=1,LoanAmount,INDEX(PaymentSchedule3[ENDING BALANCE],ROW()-ROW(PaymentSchedule3[[#Headers],[BEGINNING BALANCE]])-1)),"")</f>
        <v/>
      </c>
      <c r="E305" s="14" t="str">
        <f>IF(PaymentSchedule3[[#This Row],[PMT NO]]&lt;&gt;"",ScheduledPayment,"")</f>
        <v/>
      </c>
      <c r="F30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05" s="14" t="str">
        <f>IF(PaymentSchedule3[[#This Row],[PMT NO]]&lt;&gt;"",PaymentSchedule3[[#This Row],[TOTAL PAYMENT]]-PaymentSchedule3[[#This Row],[INTEREST]],"")</f>
        <v/>
      </c>
      <c r="I305" s="14" t="str">
        <f>IF(PaymentSchedule3[[#This Row],[PMT NO]]&lt;&gt;"",PaymentSchedule3[[#This Row],[BEGINNING BALANCE]]*(InterestRate/PaymentsPerYear),"")</f>
        <v/>
      </c>
      <c r="J305" s="14" t="str">
        <f>IF(PaymentSchedule3[[#This Row],[PMT NO]]&lt;&gt;"",IF(PaymentSchedule3[[#This Row],[SCHEDULED PAYMENT]]+PaymentSchedule3[[#This Row],[EXTRA PAYMENT]]&lt;=PaymentSchedule3[[#This Row],[BEGINNING BALANCE]],PaymentSchedule3[[#This Row],[BEGINNING BALANCE]]-PaymentSchedule3[[#This Row],[PRINCIPAL]],0),"")</f>
        <v/>
      </c>
      <c r="K305" s="14" t="str">
        <f>IF(PaymentSchedule3[[#This Row],[PMT NO]]&lt;&gt;"",SUM(INDEX(PaymentSchedule3[INTEREST],1,1):PaymentSchedule3[[#This Row],[INTEREST]]),"")</f>
        <v/>
      </c>
    </row>
    <row r="306" spans="2:11" x14ac:dyDescent="0.25">
      <c r="B306" s="12" t="str">
        <f>IF(LoanIsGood,IF(ROW()-ROW(PaymentSchedule3[[#Headers],[PMT NO]])&gt;ScheduledNumberOfPayments,"",ROW()-ROW(PaymentSchedule3[[#Headers],[PMT NO]])),"")</f>
        <v/>
      </c>
      <c r="C306" s="13" t="str">
        <f>IF(PaymentSchedule3[[#This Row],[PMT NO]]&lt;&gt;"",EOMONTH(LoanStartDate,ROW(PaymentSchedule3[[#This Row],[PMT NO]])-ROW(PaymentSchedule3[[#Headers],[PMT NO]])-2)+DAY(LoanStartDate),"")</f>
        <v/>
      </c>
      <c r="D306" s="14" t="str">
        <f>IF(PaymentSchedule3[[#This Row],[PMT NO]]&lt;&gt;"",IF(ROW()-ROW(PaymentSchedule3[[#Headers],[BEGINNING BALANCE]])=1,LoanAmount,INDEX(PaymentSchedule3[ENDING BALANCE],ROW()-ROW(PaymentSchedule3[[#Headers],[BEGINNING BALANCE]])-1)),"")</f>
        <v/>
      </c>
      <c r="E306" s="14" t="str">
        <f>IF(PaymentSchedule3[[#This Row],[PMT NO]]&lt;&gt;"",ScheduledPayment,"")</f>
        <v/>
      </c>
      <c r="F30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06" s="14" t="str">
        <f>IF(PaymentSchedule3[[#This Row],[PMT NO]]&lt;&gt;"",PaymentSchedule3[[#This Row],[TOTAL PAYMENT]]-PaymentSchedule3[[#This Row],[INTEREST]],"")</f>
        <v/>
      </c>
      <c r="I306" s="14" t="str">
        <f>IF(PaymentSchedule3[[#This Row],[PMT NO]]&lt;&gt;"",PaymentSchedule3[[#This Row],[BEGINNING BALANCE]]*(InterestRate/PaymentsPerYear),"")</f>
        <v/>
      </c>
      <c r="J306" s="14" t="str">
        <f>IF(PaymentSchedule3[[#This Row],[PMT NO]]&lt;&gt;"",IF(PaymentSchedule3[[#This Row],[SCHEDULED PAYMENT]]+PaymentSchedule3[[#This Row],[EXTRA PAYMENT]]&lt;=PaymentSchedule3[[#This Row],[BEGINNING BALANCE]],PaymentSchedule3[[#This Row],[BEGINNING BALANCE]]-PaymentSchedule3[[#This Row],[PRINCIPAL]],0),"")</f>
        <v/>
      </c>
      <c r="K306" s="14" t="str">
        <f>IF(PaymentSchedule3[[#This Row],[PMT NO]]&lt;&gt;"",SUM(INDEX(PaymentSchedule3[INTEREST],1,1):PaymentSchedule3[[#This Row],[INTEREST]]),"")</f>
        <v/>
      </c>
    </row>
    <row r="307" spans="2:11" x14ac:dyDescent="0.25">
      <c r="B307" s="12" t="str">
        <f>IF(LoanIsGood,IF(ROW()-ROW(PaymentSchedule3[[#Headers],[PMT NO]])&gt;ScheduledNumberOfPayments,"",ROW()-ROW(PaymentSchedule3[[#Headers],[PMT NO]])),"")</f>
        <v/>
      </c>
      <c r="C307" s="13" t="str">
        <f>IF(PaymentSchedule3[[#This Row],[PMT NO]]&lt;&gt;"",EOMONTH(LoanStartDate,ROW(PaymentSchedule3[[#This Row],[PMT NO]])-ROW(PaymentSchedule3[[#Headers],[PMT NO]])-2)+DAY(LoanStartDate),"")</f>
        <v/>
      </c>
      <c r="D307" s="14" t="str">
        <f>IF(PaymentSchedule3[[#This Row],[PMT NO]]&lt;&gt;"",IF(ROW()-ROW(PaymentSchedule3[[#Headers],[BEGINNING BALANCE]])=1,LoanAmount,INDEX(PaymentSchedule3[ENDING BALANCE],ROW()-ROW(PaymentSchedule3[[#Headers],[BEGINNING BALANCE]])-1)),"")</f>
        <v/>
      </c>
      <c r="E307" s="14" t="str">
        <f>IF(PaymentSchedule3[[#This Row],[PMT NO]]&lt;&gt;"",ScheduledPayment,"")</f>
        <v/>
      </c>
      <c r="F30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07" s="14" t="str">
        <f>IF(PaymentSchedule3[[#This Row],[PMT NO]]&lt;&gt;"",PaymentSchedule3[[#This Row],[TOTAL PAYMENT]]-PaymentSchedule3[[#This Row],[INTEREST]],"")</f>
        <v/>
      </c>
      <c r="I307" s="14" t="str">
        <f>IF(PaymentSchedule3[[#This Row],[PMT NO]]&lt;&gt;"",PaymentSchedule3[[#This Row],[BEGINNING BALANCE]]*(InterestRate/PaymentsPerYear),"")</f>
        <v/>
      </c>
      <c r="J307" s="14" t="str">
        <f>IF(PaymentSchedule3[[#This Row],[PMT NO]]&lt;&gt;"",IF(PaymentSchedule3[[#This Row],[SCHEDULED PAYMENT]]+PaymentSchedule3[[#This Row],[EXTRA PAYMENT]]&lt;=PaymentSchedule3[[#This Row],[BEGINNING BALANCE]],PaymentSchedule3[[#This Row],[BEGINNING BALANCE]]-PaymentSchedule3[[#This Row],[PRINCIPAL]],0),"")</f>
        <v/>
      </c>
      <c r="K307" s="14" t="str">
        <f>IF(PaymentSchedule3[[#This Row],[PMT NO]]&lt;&gt;"",SUM(INDEX(PaymentSchedule3[INTEREST],1,1):PaymentSchedule3[[#This Row],[INTEREST]]),"")</f>
        <v/>
      </c>
    </row>
    <row r="308" spans="2:11" x14ac:dyDescent="0.25">
      <c r="B308" s="12" t="str">
        <f>IF(LoanIsGood,IF(ROW()-ROW(PaymentSchedule3[[#Headers],[PMT NO]])&gt;ScheduledNumberOfPayments,"",ROW()-ROW(PaymentSchedule3[[#Headers],[PMT NO]])),"")</f>
        <v/>
      </c>
      <c r="C308" s="13" t="str">
        <f>IF(PaymentSchedule3[[#This Row],[PMT NO]]&lt;&gt;"",EOMONTH(LoanStartDate,ROW(PaymentSchedule3[[#This Row],[PMT NO]])-ROW(PaymentSchedule3[[#Headers],[PMT NO]])-2)+DAY(LoanStartDate),"")</f>
        <v/>
      </c>
      <c r="D308" s="14" t="str">
        <f>IF(PaymentSchedule3[[#This Row],[PMT NO]]&lt;&gt;"",IF(ROW()-ROW(PaymentSchedule3[[#Headers],[BEGINNING BALANCE]])=1,LoanAmount,INDEX(PaymentSchedule3[ENDING BALANCE],ROW()-ROW(PaymentSchedule3[[#Headers],[BEGINNING BALANCE]])-1)),"")</f>
        <v/>
      </c>
      <c r="E308" s="14" t="str">
        <f>IF(PaymentSchedule3[[#This Row],[PMT NO]]&lt;&gt;"",ScheduledPayment,"")</f>
        <v/>
      </c>
      <c r="F30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08" s="14" t="str">
        <f>IF(PaymentSchedule3[[#This Row],[PMT NO]]&lt;&gt;"",PaymentSchedule3[[#This Row],[TOTAL PAYMENT]]-PaymentSchedule3[[#This Row],[INTEREST]],"")</f>
        <v/>
      </c>
      <c r="I308" s="14" t="str">
        <f>IF(PaymentSchedule3[[#This Row],[PMT NO]]&lt;&gt;"",PaymentSchedule3[[#This Row],[BEGINNING BALANCE]]*(InterestRate/PaymentsPerYear),"")</f>
        <v/>
      </c>
      <c r="J308" s="14" t="str">
        <f>IF(PaymentSchedule3[[#This Row],[PMT NO]]&lt;&gt;"",IF(PaymentSchedule3[[#This Row],[SCHEDULED PAYMENT]]+PaymentSchedule3[[#This Row],[EXTRA PAYMENT]]&lt;=PaymentSchedule3[[#This Row],[BEGINNING BALANCE]],PaymentSchedule3[[#This Row],[BEGINNING BALANCE]]-PaymentSchedule3[[#This Row],[PRINCIPAL]],0),"")</f>
        <v/>
      </c>
      <c r="K308" s="14" t="str">
        <f>IF(PaymentSchedule3[[#This Row],[PMT NO]]&lt;&gt;"",SUM(INDEX(PaymentSchedule3[INTEREST],1,1):PaymentSchedule3[[#This Row],[INTEREST]]),"")</f>
        <v/>
      </c>
    </row>
    <row r="309" spans="2:11" x14ac:dyDescent="0.25">
      <c r="B309" s="12" t="str">
        <f>IF(LoanIsGood,IF(ROW()-ROW(PaymentSchedule3[[#Headers],[PMT NO]])&gt;ScheduledNumberOfPayments,"",ROW()-ROW(PaymentSchedule3[[#Headers],[PMT NO]])),"")</f>
        <v/>
      </c>
      <c r="C309" s="13" t="str">
        <f>IF(PaymentSchedule3[[#This Row],[PMT NO]]&lt;&gt;"",EOMONTH(LoanStartDate,ROW(PaymentSchedule3[[#This Row],[PMT NO]])-ROW(PaymentSchedule3[[#Headers],[PMT NO]])-2)+DAY(LoanStartDate),"")</f>
        <v/>
      </c>
      <c r="D309" s="14" t="str">
        <f>IF(PaymentSchedule3[[#This Row],[PMT NO]]&lt;&gt;"",IF(ROW()-ROW(PaymentSchedule3[[#Headers],[BEGINNING BALANCE]])=1,LoanAmount,INDEX(PaymentSchedule3[ENDING BALANCE],ROW()-ROW(PaymentSchedule3[[#Headers],[BEGINNING BALANCE]])-1)),"")</f>
        <v/>
      </c>
      <c r="E309" s="14" t="str">
        <f>IF(PaymentSchedule3[[#This Row],[PMT NO]]&lt;&gt;"",ScheduledPayment,"")</f>
        <v/>
      </c>
      <c r="F30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09" s="14" t="str">
        <f>IF(PaymentSchedule3[[#This Row],[PMT NO]]&lt;&gt;"",PaymentSchedule3[[#This Row],[TOTAL PAYMENT]]-PaymentSchedule3[[#This Row],[INTEREST]],"")</f>
        <v/>
      </c>
      <c r="I309" s="14" t="str">
        <f>IF(PaymentSchedule3[[#This Row],[PMT NO]]&lt;&gt;"",PaymentSchedule3[[#This Row],[BEGINNING BALANCE]]*(InterestRate/PaymentsPerYear),"")</f>
        <v/>
      </c>
      <c r="J309" s="14" t="str">
        <f>IF(PaymentSchedule3[[#This Row],[PMT NO]]&lt;&gt;"",IF(PaymentSchedule3[[#This Row],[SCHEDULED PAYMENT]]+PaymentSchedule3[[#This Row],[EXTRA PAYMENT]]&lt;=PaymentSchedule3[[#This Row],[BEGINNING BALANCE]],PaymentSchedule3[[#This Row],[BEGINNING BALANCE]]-PaymentSchedule3[[#This Row],[PRINCIPAL]],0),"")</f>
        <v/>
      </c>
      <c r="K309" s="14" t="str">
        <f>IF(PaymentSchedule3[[#This Row],[PMT NO]]&lt;&gt;"",SUM(INDEX(PaymentSchedule3[INTEREST],1,1):PaymentSchedule3[[#This Row],[INTEREST]]),"")</f>
        <v/>
      </c>
    </row>
    <row r="310" spans="2:11" x14ac:dyDescent="0.25">
      <c r="B310" s="12" t="str">
        <f>IF(LoanIsGood,IF(ROW()-ROW(PaymentSchedule3[[#Headers],[PMT NO]])&gt;ScheduledNumberOfPayments,"",ROW()-ROW(PaymentSchedule3[[#Headers],[PMT NO]])),"")</f>
        <v/>
      </c>
      <c r="C310" s="13" t="str">
        <f>IF(PaymentSchedule3[[#This Row],[PMT NO]]&lt;&gt;"",EOMONTH(LoanStartDate,ROW(PaymentSchedule3[[#This Row],[PMT NO]])-ROW(PaymentSchedule3[[#Headers],[PMT NO]])-2)+DAY(LoanStartDate),"")</f>
        <v/>
      </c>
      <c r="D310" s="14" t="str">
        <f>IF(PaymentSchedule3[[#This Row],[PMT NO]]&lt;&gt;"",IF(ROW()-ROW(PaymentSchedule3[[#Headers],[BEGINNING BALANCE]])=1,LoanAmount,INDEX(PaymentSchedule3[ENDING BALANCE],ROW()-ROW(PaymentSchedule3[[#Headers],[BEGINNING BALANCE]])-1)),"")</f>
        <v/>
      </c>
      <c r="E310" s="14" t="str">
        <f>IF(PaymentSchedule3[[#This Row],[PMT NO]]&lt;&gt;"",ScheduledPayment,"")</f>
        <v/>
      </c>
      <c r="F31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10" s="14" t="str">
        <f>IF(PaymentSchedule3[[#This Row],[PMT NO]]&lt;&gt;"",PaymentSchedule3[[#This Row],[TOTAL PAYMENT]]-PaymentSchedule3[[#This Row],[INTEREST]],"")</f>
        <v/>
      </c>
      <c r="I310" s="14" t="str">
        <f>IF(PaymentSchedule3[[#This Row],[PMT NO]]&lt;&gt;"",PaymentSchedule3[[#This Row],[BEGINNING BALANCE]]*(InterestRate/PaymentsPerYear),"")</f>
        <v/>
      </c>
      <c r="J310" s="14" t="str">
        <f>IF(PaymentSchedule3[[#This Row],[PMT NO]]&lt;&gt;"",IF(PaymentSchedule3[[#This Row],[SCHEDULED PAYMENT]]+PaymentSchedule3[[#This Row],[EXTRA PAYMENT]]&lt;=PaymentSchedule3[[#This Row],[BEGINNING BALANCE]],PaymentSchedule3[[#This Row],[BEGINNING BALANCE]]-PaymentSchedule3[[#This Row],[PRINCIPAL]],0),"")</f>
        <v/>
      </c>
      <c r="K310" s="14" t="str">
        <f>IF(PaymentSchedule3[[#This Row],[PMT NO]]&lt;&gt;"",SUM(INDEX(PaymentSchedule3[INTEREST],1,1):PaymentSchedule3[[#This Row],[INTEREST]]),"")</f>
        <v/>
      </c>
    </row>
    <row r="311" spans="2:11" x14ac:dyDescent="0.25">
      <c r="B311" s="12" t="str">
        <f>IF(LoanIsGood,IF(ROW()-ROW(PaymentSchedule3[[#Headers],[PMT NO]])&gt;ScheduledNumberOfPayments,"",ROW()-ROW(PaymentSchedule3[[#Headers],[PMT NO]])),"")</f>
        <v/>
      </c>
      <c r="C311" s="13" t="str">
        <f>IF(PaymentSchedule3[[#This Row],[PMT NO]]&lt;&gt;"",EOMONTH(LoanStartDate,ROW(PaymentSchedule3[[#This Row],[PMT NO]])-ROW(PaymentSchedule3[[#Headers],[PMT NO]])-2)+DAY(LoanStartDate),"")</f>
        <v/>
      </c>
      <c r="D311" s="14" t="str">
        <f>IF(PaymentSchedule3[[#This Row],[PMT NO]]&lt;&gt;"",IF(ROW()-ROW(PaymentSchedule3[[#Headers],[BEGINNING BALANCE]])=1,LoanAmount,INDEX(PaymentSchedule3[ENDING BALANCE],ROW()-ROW(PaymentSchedule3[[#Headers],[BEGINNING BALANCE]])-1)),"")</f>
        <v/>
      </c>
      <c r="E311" s="14" t="str">
        <f>IF(PaymentSchedule3[[#This Row],[PMT NO]]&lt;&gt;"",ScheduledPayment,"")</f>
        <v/>
      </c>
      <c r="F31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11" s="14" t="str">
        <f>IF(PaymentSchedule3[[#This Row],[PMT NO]]&lt;&gt;"",PaymentSchedule3[[#This Row],[TOTAL PAYMENT]]-PaymentSchedule3[[#This Row],[INTEREST]],"")</f>
        <v/>
      </c>
      <c r="I311" s="14" t="str">
        <f>IF(PaymentSchedule3[[#This Row],[PMT NO]]&lt;&gt;"",PaymentSchedule3[[#This Row],[BEGINNING BALANCE]]*(InterestRate/PaymentsPerYear),"")</f>
        <v/>
      </c>
      <c r="J311" s="14" t="str">
        <f>IF(PaymentSchedule3[[#This Row],[PMT NO]]&lt;&gt;"",IF(PaymentSchedule3[[#This Row],[SCHEDULED PAYMENT]]+PaymentSchedule3[[#This Row],[EXTRA PAYMENT]]&lt;=PaymentSchedule3[[#This Row],[BEGINNING BALANCE]],PaymentSchedule3[[#This Row],[BEGINNING BALANCE]]-PaymentSchedule3[[#This Row],[PRINCIPAL]],0),"")</f>
        <v/>
      </c>
      <c r="K311" s="14" t="str">
        <f>IF(PaymentSchedule3[[#This Row],[PMT NO]]&lt;&gt;"",SUM(INDEX(PaymentSchedule3[INTEREST],1,1):PaymentSchedule3[[#This Row],[INTEREST]]),"")</f>
        <v/>
      </c>
    </row>
    <row r="312" spans="2:11" x14ac:dyDescent="0.25">
      <c r="B312" s="12" t="str">
        <f>IF(LoanIsGood,IF(ROW()-ROW(PaymentSchedule3[[#Headers],[PMT NO]])&gt;ScheduledNumberOfPayments,"",ROW()-ROW(PaymentSchedule3[[#Headers],[PMT NO]])),"")</f>
        <v/>
      </c>
      <c r="C312" s="13" t="str">
        <f>IF(PaymentSchedule3[[#This Row],[PMT NO]]&lt;&gt;"",EOMONTH(LoanStartDate,ROW(PaymentSchedule3[[#This Row],[PMT NO]])-ROW(PaymentSchedule3[[#Headers],[PMT NO]])-2)+DAY(LoanStartDate),"")</f>
        <v/>
      </c>
      <c r="D312" s="14" t="str">
        <f>IF(PaymentSchedule3[[#This Row],[PMT NO]]&lt;&gt;"",IF(ROW()-ROW(PaymentSchedule3[[#Headers],[BEGINNING BALANCE]])=1,LoanAmount,INDEX(PaymentSchedule3[ENDING BALANCE],ROW()-ROW(PaymentSchedule3[[#Headers],[BEGINNING BALANCE]])-1)),"")</f>
        <v/>
      </c>
      <c r="E312" s="14" t="str">
        <f>IF(PaymentSchedule3[[#This Row],[PMT NO]]&lt;&gt;"",ScheduledPayment,"")</f>
        <v/>
      </c>
      <c r="F31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12" s="14" t="str">
        <f>IF(PaymentSchedule3[[#This Row],[PMT NO]]&lt;&gt;"",PaymentSchedule3[[#This Row],[TOTAL PAYMENT]]-PaymentSchedule3[[#This Row],[INTEREST]],"")</f>
        <v/>
      </c>
      <c r="I312" s="14" t="str">
        <f>IF(PaymentSchedule3[[#This Row],[PMT NO]]&lt;&gt;"",PaymentSchedule3[[#This Row],[BEGINNING BALANCE]]*(InterestRate/PaymentsPerYear),"")</f>
        <v/>
      </c>
      <c r="J312" s="14" t="str">
        <f>IF(PaymentSchedule3[[#This Row],[PMT NO]]&lt;&gt;"",IF(PaymentSchedule3[[#This Row],[SCHEDULED PAYMENT]]+PaymentSchedule3[[#This Row],[EXTRA PAYMENT]]&lt;=PaymentSchedule3[[#This Row],[BEGINNING BALANCE]],PaymentSchedule3[[#This Row],[BEGINNING BALANCE]]-PaymentSchedule3[[#This Row],[PRINCIPAL]],0),"")</f>
        <v/>
      </c>
      <c r="K312" s="14" t="str">
        <f>IF(PaymentSchedule3[[#This Row],[PMT NO]]&lt;&gt;"",SUM(INDEX(PaymentSchedule3[INTEREST],1,1):PaymentSchedule3[[#This Row],[INTEREST]]),"")</f>
        <v/>
      </c>
    </row>
    <row r="313" spans="2:11" x14ac:dyDescent="0.25">
      <c r="B313" s="12" t="str">
        <f>IF(LoanIsGood,IF(ROW()-ROW(PaymentSchedule3[[#Headers],[PMT NO]])&gt;ScheduledNumberOfPayments,"",ROW()-ROW(PaymentSchedule3[[#Headers],[PMT NO]])),"")</f>
        <v/>
      </c>
      <c r="C313" s="13" t="str">
        <f>IF(PaymentSchedule3[[#This Row],[PMT NO]]&lt;&gt;"",EOMONTH(LoanStartDate,ROW(PaymentSchedule3[[#This Row],[PMT NO]])-ROW(PaymentSchedule3[[#Headers],[PMT NO]])-2)+DAY(LoanStartDate),"")</f>
        <v/>
      </c>
      <c r="D313" s="14" t="str">
        <f>IF(PaymentSchedule3[[#This Row],[PMT NO]]&lt;&gt;"",IF(ROW()-ROW(PaymentSchedule3[[#Headers],[BEGINNING BALANCE]])=1,LoanAmount,INDEX(PaymentSchedule3[ENDING BALANCE],ROW()-ROW(PaymentSchedule3[[#Headers],[BEGINNING BALANCE]])-1)),"")</f>
        <v/>
      </c>
      <c r="E313" s="14" t="str">
        <f>IF(PaymentSchedule3[[#This Row],[PMT NO]]&lt;&gt;"",ScheduledPayment,"")</f>
        <v/>
      </c>
      <c r="F31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13" s="14" t="str">
        <f>IF(PaymentSchedule3[[#This Row],[PMT NO]]&lt;&gt;"",PaymentSchedule3[[#This Row],[TOTAL PAYMENT]]-PaymentSchedule3[[#This Row],[INTEREST]],"")</f>
        <v/>
      </c>
      <c r="I313" s="14" t="str">
        <f>IF(PaymentSchedule3[[#This Row],[PMT NO]]&lt;&gt;"",PaymentSchedule3[[#This Row],[BEGINNING BALANCE]]*(InterestRate/PaymentsPerYear),"")</f>
        <v/>
      </c>
      <c r="J313" s="14" t="str">
        <f>IF(PaymentSchedule3[[#This Row],[PMT NO]]&lt;&gt;"",IF(PaymentSchedule3[[#This Row],[SCHEDULED PAYMENT]]+PaymentSchedule3[[#This Row],[EXTRA PAYMENT]]&lt;=PaymentSchedule3[[#This Row],[BEGINNING BALANCE]],PaymentSchedule3[[#This Row],[BEGINNING BALANCE]]-PaymentSchedule3[[#This Row],[PRINCIPAL]],0),"")</f>
        <v/>
      </c>
      <c r="K313" s="14" t="str">
        <f>IF(PaymentSchedule3[[#This Row],[PMT NO]]&lt;&gt;"",SUM(INDEX(PaymentSchedule3[INTEREST],1,1):PaymentSchedule3[[#This Row],[INTEREST]]),"")</f>
        <v/>
      </c>
    </row>
    <row r="314" spans="2:11" x14ac:dyDescent="0.25">
      <c r="B314" s="12" t="str">
        <f>IF(LoanIsGood,IF(ROW()-ROW(PaymentSchedule3[[#Headers],[PMT NO]])&gt;ScheduledNumberOfPayments,"",ROW()-ROW(PaymentSchedule3[[#Headers],[PMT NO]])),"")</f>
        <v/>
      </c>
      <c r="C314" s="13" t="str">
        <f>IF(PaymentSchedule3[[#This Row],[PMT NO]]&lt;&gt;"",EOMONTH(LoanStartDate,ROW(PaymentSchedule3[[#This Row],[PMT NO]])-ROW(PaymentSchedule3[[#Headers],[PMT NO]])-2)+DAY(LoanStartDate),"")</f>
        <v/>
      </c>
      <c r="D314" s="14" t="str">
        <f>IF(PaymentSchedule3[[#This Row],[PMT NO]]&lt;&gt;"",IF(ROW()-ROW(PaymentSchedule3[[#Headers],[BEGINNING BALANCE]])=1,LoanAmount,INDEX(PaymentSchedule3[ENDING BALANCE],ROW()-ROW(PaymentSchedule3[[#Headers],[BEGINNING BALANCE]])-1)),"")</f>
        <v/>
      </c>
      <c r="E314" s="14" t="str">
        <f>IF(PaymentSchedule3[[#This Row],[PMT NO]]&lt;&gt;"",ScheduledPayment,"")</f>
        <v/>
      </c>
      <c r="F31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14" s="14" t="str">
        <f>IF(PaymentSchedule3[[#This Row],[PMT NO]]&lt;&gt;"",PaymentSchedule3[[#This Row],[TOTAL PAYMENT]]-PaymentSchedule3[[#This Row],[INTEREST]],"")</f>
        <v/>
      </c>
      <c r="I314" s="14" t="str">
        <f>IF(PaymentSchedule3[[#This Row],[PMT NO]]&lt;&gt;"",PaymentSchedule3[[#This Row],[BEGINNING BALANCE]]*(InterestRate/PaymentsPerYear),"")</f>
        <v/>
      </c>
      <c r="J314" s="14" t="str">
        <f>IF(PaymentSchedule3[[#This Row],[PMT NO]]&lt;&gt;"",IF(PaymentSchedule3[[#This Row],[SCHEDULED PAYMENT]]+PaymentSchedule3[[#This Row],[EXTRA PAYMENT]]&lt;=PaymentSchedule3[[#This Row],[BEGINNING BALANCE]],PaymentSchedule3[[#This Row],[BEGINNING BALANCE]]-PaymentSchedule3[[#This Row],[PRINCIPAL]],0),"")</f>
        <v/>
      </c>
      <c r="K314" s="14" t="str">
        <f>IF(PaymentSchedule3[[#This Row],[PMT NO]]&lt;&gt;"",SUM(INDEX(PaymentSchedule3[INTEREST],1,1):PaymentSchedule3[[#This Row],[INTEREST]]),"")</f>
        <v/>
      </c>
    </row>
    <row r="315" spans="2:11" x14ac:dyDescent="0.25">
      <c r="B315" s="12" t="str">
        <f>IF(LoanIsGood,IF(ROW()-ROW(PaymentSchedule3[[#Headers],[PMT NO]])&gt;ScheduledNumberOfPayments,"",ROW()-ROW(PaymentSchedule3[[#Headers],[PMT NO]])),"")</f>
        <v/>
      </c>
      <c r="C315" s="13" t="str">
        <f>IF(PaymentSchedule3[[#This Row],[PMT NO]]&lt;&gt;"",EOMONTH(LoanStartDate,ROW(PaymentSchedule3[[#This Row],[PMT NO]])-ROW(PaymentSchedule3[[#Headers],[PMT NO]])-2)+DAY(LoanStartDate),"")</f>
        <v/>
      </c>
      <c r="D315" s="14" t="str">
        <f>IF(PaymentSchedule3[[#This Row],[PMT NO]]&lt;&gt;"",IF(ROW()-ROW(PaymentSchedule3[[#Headers],[BEGINNING BALANCE]])=1,LoanAmount,INDEX(PaymentSchedule3[ENDING BALANCE],ROW()-ROW(PaymentSchedule3[[#Headers],[BEGINNING BALANCE]])-1)),"")</f>
        <v/>
      </c>
      <c r="E315" s="14" t="str">
        <f>IF(PaymentSchedule3[[#This Row],[PMT NO]]&lt;&gt;"",ScheduledPayment,"")</f>
        <v/>
      </c>
      <c r="F31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15" s="14" t="str">
        <f>IF(PaymentSchedule3[[#This Row],[PMT NO]]&lt;&gt;"",PaymentSchedule3[[#This Row],[TOTAL PAYMENT]]-PaymentSchedule3[[#This Row],[INTEREST]],"")</f>
        <v/>
      </c>
      <c r="I315" s="14" t="str">
        <f>IF(PaymentSchedule3[[#This Row],[PMT NO]]&lt;&gt;"",PaymentSchedule3[[#This Row],[BEGINNING BALANCE]]*(InterestRate/PaymentsPerYear),"")</f>
        <v/>
      </c>
      <c r="J315" s="14" t="str">
        <f>IF(PaymentSchedule3[[#This Row],[PMT NO]]&lt;&gt;"",IF(PaymentSchedule3[[#This Row],[SCHEDULED PAYMENT]]+PaymentSchedule3[[#This Row],[EXTRA PAYMENT]]&lt;=PaymentSchedule3[[#This Row],[BEGINNING BALANCE]],PaymentSchedule3[[#This Row],[BEGINNING BALANCE]]-PaymentSchedule3[[#This Row],[PRINCIPAL]],0),"")</f>
        <v/>
      </c>
      <c r="K315" s="14" t="str">
        <f>IF(PaymentSchedule3[[#This Row],[PMT NO]]&lt;&gt;"",SUM(INDEX(PaymentSchedule3[INTEREST],1,1):PaymentSchedule3[[#This Row],[INTEREST]]),"")</f>
        <v/>
      </c>
    </row>
    <row r="316" spans="2:11" x14ac:dyDescent="0.25">
      <c r="B316" s="12" t="str">
        <f>IF(LoanIsGood,IF(ROW()-ROW(PaymentSchedule3[[#Headers],[PMT NO]])&gt;ScheduledNumberOfPayments,"",ROW()-ROW(PaymentSchedule3[[#Headers],[PMT NO]])),"")</f>
        <v/>
      </c>
      <c r="C316" s="13" t="str">
        <f>IF(PaymentSchedule3[[#This Row],[PMT NO]]&lt;&gt;"",EOMONTH(LoanStartDate,ROW(PaymentSchedule3[[#This Row],[PMT NO]])-ROW(PaymentSchedule3[[#Headers],[PMT NO]])-2)+DAY(LoanStartDate),"")</f>
        <v/>
      </c>
      <c r="D316" s="14" t="str">
        <f>IF(PaymentSchedule3[[#This Row],[PMT NO]]&lt;&gt;"",IF(ROW()-ROW(PaymentSchedule3[[#Headers],[BEGINNING BALANCE]])=1,LoanAmount,INDEX(PaymentSchedule3[ENDING BALANCE],ROW()-ROW(PaymentSchedule3[[#Headers],[BEGINNING BALANCE]])-1)),"")</f>
        <v/>
      </c>
      <c r="E316" s="14" t="str">
        <f>IF(PaymentSchedule3[[#This Row],[PMT NO]]&lt;&gt;"",ScheduledPayment,"")</f>
        <v/>
      </c>
      <c r="F31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16" s="14" t="str">
        <f>IF(PaymentSchedule3[[#This Row],[PMT NO]]&lt;&gt;"",PaymentSchedule3[[#This Row],[TOTAL PAYMENT]]-PaymentSchedule3[[#This Row],[INTEREST]],"")</f>
        <v/>
      </c>
      <c r="I316" s="14" t="str">
        <f>IF(PaymentSchedule3[[#This Row],[PMT NO]]&lt;&gt;"",PaymentSchedule3[[#This Row],[BEGINNING BALANCE]]*(InterestRate/PaymentsPerYear),"")</f>
        <v/>
      </c>
      <c r="J316" s="14" t="str">
        <f>IF(PaymentSchedule3[[#This Row],[PMT NO]]&lt;&gt;"",IF(PaymentSchedule3[[#This Row],[SCHEDULED PAYMENT]]+PaymentSchedule3[[#This Row],[EXTRA PAYMENT]]&lt;=PaymentSchedule3[[#This Row],[BEGINNING BALANCE]],PaymentSchedule3[[#This Row],[BEGINNING BALANCE]]-PaymentSchedule3[[#This Row],[PRINCIPAL]],0),"")</f>
        <v/>
      </c>
      <c r="K316" s="14" t="str">
        <f>IF(PaymentSchedule3[[#This Row],[PMT NO]]&lt;&gt;"",SUM(INDEX(PaymentSchedule3[INTEREST],1,1):PaymentSchedule3[[#This Row],[INTEREST]]),"")</f>
        <v/>
      </c>
    </row>
    <row r="317" spans="2:11" x14ac:dyDescent="0.25">
      <c r="B317" s="12" t="str">
        <f>IF(LoanIsGood,IF(ROW()-ROW(PaymentSchedule3[[#Headers],[PMT NO]])&gt;ScheduledNumberOfPayments,"",ROW()-ROW(PaymentSchedule3[[#Headers],[PMT NO]])),"")</f>
        <v/>
      </c>
      <c r="C317" s="13" t="str">
        <f>IF(PaymentSchedule3[[#This Row],[PMT NO]]&lt;&gt;"",EOMONTH(LoanStartDate,ROW(PaymentSchedule3[[#This Row],[PMT NO]])-ROW(PaymentSchedule3[[#Headers],[PMT NO]])-2)+DAY(LoanStartDate),"")</f>
        <v/>
      </c>
      <c r="D317" s="14" t="str">
        <f>IF(PaymentSchedule3[[#This Row],[PMT NO]]&lt;&gt;"",IF(ROW()-ROW(PaymentSchedule3[[#Headers],[BEGINNING BALANCE]])=1,LoanAmount,INDEX(PaymentSchedule3[ENDING BALANCE],ROW()-ROW(PaymentSchedule3[[#Headers],[BEGINNING BALANCE]])-1)),"")</f>
        <v/>
      </c>
      <c r="E317" s="14" t="str">
        <f>IF(PaymentSchedule3[[#This Row],[PMT NO]]&lt;&gt;"",ScheduledPayment,"")</f>
        <v/>
      </c>
      <c r="F31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17" s="14" t="str">
        <f>IF(PaymentSchedule3[[#This Row],[PMT NO]]&lt;&gt;"",PaymentSchedule3[[#This Row],[TOTAL PAYMENT]]-PaymentSchedule3[[#This Row],[INTEREST]],"")</f>
        <v/>
      </c>
      <c r="I317" s="14" t="str">
        <f>IF(PaymentSchedule3[[#This Row],[PMT NO]]&lt;&gt;"",PaymentSchedule3[[#This Row],[BEGINNING BALANCE]]*(InterestRate/PaymentsPerYear),"")</f>
        <v/>
      </c>
      <c r="J317" s="14" t="str">
        <f>IF(PaymentSchedule3[[#This Row],[PMT NO]]&lt;&gt;"",IF(PaymentSchedule3[[#This Row],[SCHEDULED PAYMENT]]+PaymentSchedule3[[#This Row],[EXTRA PAYMENT]]&lt;=PaymentSchedule3[[#This Row],[BEGINNING BALANCE]],PaymentSchedule3[[#This Row],[BEGINNING BALANCE]]-PaymentSchedule3[[#This Row],[PRINCIPAL]],0),"")</f>
        <v/>
      </c>
      <c r="K317" s="14" t="str">
        <f>IF(PaymentSchedule3[[#This Row],[PMT NO]]&lt;&gt;"",SUM(INDEX(PaymentSchedule3[INTEREST],1,1):PaymentSchedule3[[#This Row],[INTEREST]]),"")</f>
        <v/>
      </c>
    </row>
    <row r="318" spans="2:11" x14ac:dyDescent="0.25">
      <c r="B318" s="12" t="str">
        <f>IF(LoanIsGood,IF(ROW()-ROW(PaymentSchedule3[[#Headers],[PMT NO]])&gt;ScheduledNumberOfPayments,"",ROW()-ROW(PaymentSchedule3[[#Headers],[PMT NO]])),"")</f>
        <v/>
      </c>
      <c r="C318" s="13" t="str">
        <f>IF(PaymentSchedule3[[#This Row],[PMT NO]]&lt;&gt;"",EOMONTH(LoanStartDate,ROW(PaymentSchedule3[[#This Row],[PMT NO]])-ROW(PaymentSchedule3[[#Headers],[PMT NO]])-2)+DAY(LoanStartDate),"")</f>
        <v/>
      </c>
      <c r="D318" s="14" t="str">
        <f>IF(PaymentSchedule3[[#This Row],[PMT NO]]&lt;&gt;"",IF(ROW()-ROW(PaymentSchedule3[[#Headers],[BEGINNING BALANCE]])=1,LoanAmount,INDEX(PaymentSchedule3[ENDING BALANCE],ROW()-ROW(PaymentSchedule3[[#Headers],[BEGINNING BALANCE]])-1)),"")</f>
        <v/>
      </c>
      <c r="E318" s="14" t="str">
        <f>IF(PaymentSchedule3[[#This Row],[PMT NO]]&lt;&gt;"",ScheduledPayment,"")</f>
        <v/>
      </c>
      <c r="F31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18" s="14" t="str">
        <f>IF(PaymentSchedule3[[#This Row],[PMT NO]]&lt;&gt;"",PaymentSchedule3[[#This Row],[TOTAL PAYMENT]]-PaymentSchedule3[[#This Row],[INTEREST]],"")</f>
        <v/>
      </c>
      <c r="I318" s="14" t="str">
        <f>IF(PaymentSchedule3[[#This Row],[PMT NO]]&lt;&gt;"",PaymentSchedule3[[#This Row],[BEGINNING BALANCE]]*(InterestRate/PaymentsPerYear),"")</f>
        <v/>
      </c>
      <c r="J318" s="14" t="str">
        <f>IF(PaymentSchedule3[[#This Row],[PMT NO]]&lt;&gt;"",IF(PaymentSchedule3[[#This Row],[SCHEDULED PAYMENT]]+PaymentSchedule3[[#This Row],[EXTRA PAYMENT]]&lt;=PaymentSchedule3[[#This Row],[BEGINNING BALANCE]],PaymentSchedule3[[#This Row],[BEGINNING BALANCE]]-PaymentSchedule3[[#This Row],[PRINCIPAL]],0),"")</f>
        <v/>
      </c>
      <c r="K318" s="14" t="str">
        <f>IF(PaymentSchedule3[[#This Row],[PMT NO]]&lt;&gt;"",SUM(INDEX(PaymentSchedule3[INTEREST],1,1):PaymentSchedule3[[#This Row],[INTEREST]]),"")</f>
        <v/>
      </c>
    </row>
    <row r="319" spans="2:11" x14ac:dyDescent="0.25">
      <c r="B319" s="12" t="str">
        <f>IF(LoanIsGood,IF(ROW()-ROW(PaymentSchedule3[[#Headers],[PMT NO]])&gt;ScheduledNumberOfPayments,"",ROW()-ROW(PaymentSchedule3[[#Headers],[PMT NO]])),"")</f>
        <v/>
      </c>
      <c r="C319" s="13" t="str">
        <f>IF(PaymentSchedule3[[#This Row],[PMT NO]]&lt;&gt;"",EOMONTH(LoanStartDate,ROW(PaymentSchedule3[[#This Row],[PMT NO]])-ROW(PaymentSchedule3[[#Headers],[PMT NO]])-2)+DAY(LoanStartDate),"")</f>
        <v/>
      </c>
      <c r="D319" s="14" t="str">
        <f>IF(PaymentSchedule3[[#This Row],[PMT NO]]&lt;&gt;"",IF(ROW()-ROW(PaymentSchedule3[[#Headers],[BEGINNING BALANCE]])=1,LoanAmount,INDEX(PaymentSchedule3[ENDING BALANCE],ROW()-ROW(PaymentSchedule3[[#Headers],[BEGINNING BALANCE]])-1)),"")</f>
        <v/>
      </c>
      <c r="E319" s="14" t="str">
        <f>IF(PaymentSchedule3[[#This Row],[PMT NO]]&lt;&gt;"",ScheduledPayment,"")</f>
        <v/>
      </c>
      <c r="F31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19" s="14" t="str">
        <f>IF(PaymentSchedule3[[#This Row],[PMT NO]]&lt;&gt;"",PaymentSchedule3[[#This Row],[TOTAL PAYMENT]]-PaymentSchedule3[[#This Row],[INTEREST]],"")</f>
        <v/>
      </c>
      <c r="I319" s="14" t="str">
        <f>IF(PaymentSchedule3[[#This Row],[PMT NO]]&lt;&gt;"",PaymentSchedule3[[#This Row],[BEGINNING BALANCE]]*(InterestRate/PaymentsPerYear),"")</f>
        <v/>
      </c>
      <c r="J319" s="14" t="str">
        <f>IF(PaymentSchedule3[[#This Row],[PMT NO]]&lt;&gt;"",IF(PaymentSchedule3[[#This Row],[SCHEDULED PAYMENT]]+PaymentSchedule3[[#This Row],[EXTRA PAYMENT]]&lt;=PaymentSchedule3[[#This Row],[BEGINNING BALANCE]],PaymentSchedule3[[#This Row],[BEGINNING BALANCE]]-PaymentSchedule3[[#This Row],[PRINCIPAL]],0),"")</f>
        <v/>
      </c>
      <c r="K319" s="14" t="str">
        <f>IF(PaymentSchedule3[[#This Row],[PMT NO]]&lt;&gt;"",SUM(INDEX(PaymentSchedule3[INTEREST],1,1):PaymentSchedule3[[#This Row],[INTEREST]]),"")</f>
        <v/>
      </c>
    </row>
    <row r="320" spans="2:11" x14ac:dyDescent="0.25">
      <c r="B320" s="12" t="str">
        <f>IF(LoanIsGood,IF(ROW()-ROW(PaymentSchedule3[[#Headers],[PMT NO]])&gt;ScheduledNumberOfPayments,"",ROW()-ROW(PaymentSchedule3[[#Headers],[PMT NO]])),"")</f>
        <v/>
      </c>
      <c r="C320" s="13" t="str">
        <f>IF(PaymentSchedule3[[#This Row],[PMT NO]]&lt;&gt;"",EOMONTH(LoanStartDate,ROW(PaymentSchedule3[[#This Row],[PMT NO]])-ROW(PaymentSchedule3[[#Headers],[PMT NO]])-2)+DAY(LoanStartDate),"")</f>
        <v/>
      </c>
      <c r="D320" s="14" t="str">
        <f>IF(PaymentSchedule3[[#This Row],[PMT NO]]&lt;&gt;"",IF(ROW()-ROW(PaymentSchedule3[[#Headers],[BEGINNING BALANCE]])=1,LoanAmount,INDEX(PaymentSchedule3[ENDING BALANCE],ROW()-ROW(PaymentSchedule3[[#Headers],[BEGINNING BALANCE]])-1)),"")</f>
        <v/>
      </c>
      <c r="E320" s="14" t="str">
        <f>IF(PaymentSchedule3[[#This Row],[PMT NO]]&lt;&gt;"",ScheduledPayment,"")</f>
        <v/>
      </c>
      <c r="F32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20" s="14" t="str">
        <f>IF(PaymentSchedule3[[#This Row],[PMT NO]]&lt;&gt;"",PaymentSchedule3[[#This Row],[TOTAL PAYMENT]]-PaymentSchedule3[[#This Row],[INTEREST]],"")</f>
        <v/>
      </c>
      <c r="I320" s="14" t="str">
        <f>IF(PaymentSchedule3[[#This Row],[PMT NO]]&lt;&gt;"",PaymentSchedule3[[#This Row],[BEGINNING BALANCE]]*(InterestRate/PaymentsPerYear),"")</f>
        <v/>
      </c>
      <c r="J320" s="14" t="str">
        <f>IF(PaymentSchedule3[[#This Row],[PMT NO]]&lt;&gt;"",IF(PaymentSchedule3[[#This Row],[SCHEDULED PAYMENT]]+PaymentSchedule3[[#This Row],[EXTRA PAYMENT]]&lt;=PaymentSchedule3[[#This Row],[BEGINNING BALANCE]],PaymentSchedule3[[#This Row],[BEGINNING BALANCE]]-PaymentSchedule3[[#This Row],[PRINCIPAL]],0),"")</f>
        <v/>
      </c>
      <c r="K320" s="14" t="str">
        <f>IF(PaymentSchedule3[[#This Row],[PMT NO]]&lt;&gt;"",SUM(INDEX(PaymentSchedule3[INTEREST],1,1):PaymentSchedule3[[#This Row],[INTEREST]]),"")</f>
        <v/>
      </c>
    </row>
    <row r="321" spans="2:11" x14ac:dyDescent="0.25">
      <c r="B321" s="12" t="str">
        <f>IF(LoanIsGood,IF(ROW()-ROW(PaymentSchedule3[[#Headers],[PMT NO]])&gt;ScheduledNumberOfPayments,"",ROW()-ROW(PaymentSchedule3[[#Headers],[PMT NO]])),"")</f>
        <v/>
      </c>
      <c r="C321" s="13" t="str">
        <f>IF(PaymentSchedule3[[#This Row],[PMT NO]]&lt;&gt;"",EOMONTH(LoanStartDate,ROW(PaymentSchedule3[[#This Row],[PMT NO]])-ROW(PaymentSchedule3[[#Headers],[PMT NO]])-2)+DAY(LoanStartDate),"")</f>
        <v/>
      </c>
      <c r="D321" s="14" t="str">
        <f>IF(PaymentSchedule3[[#This Row],[PMT NO]]&lt;&gt;"",IF(ROW()-ROW(PaymentSchedule3[[#Headers],[BEGINNING BALANCE]])=1,LoanAmount,INDEX(PaymentSchedule3[ENDING BALANCE],ROW()-ROW(PaymentSchedule3[[#Headers],[BEGINNING BALANCE]])-1)),"")</f>
        <v/>
      </c>
      <c r="E321" s="14" t="str">
        <f>IF(PaymentSchedule3[[#This Row],[PMT NO]]&lt;&gt;"",ScheduledPayment,"")</f>
        <v/>
      </c>
      <c r="F32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21" s="14" t="str">
        <f>IF(PaymentSchedule3[[#This Row],[PMT NO]]&lt;&gt;"",PaymentSchedule3[[#This Row],[TOTAL PAYMENT]]-PaymentSchedule3[[#This Row],[INTEREST]],"")</f>
        <v/>
      </c>
      <c r="I321" s="14" t="str">
        <f>IF(PaymentSchedule3[[#This Row],[PMT NO]]&lt;&gt;"",PaymentSchedule3[[#This Row],[BEGINNING BALANCE]]*(InterestRate/PaymentsPerYear),"")</f>
        <v/>
      </c>
      <c r="J321" s="14" t="str">
        <f>IF(PaymentSchedule3[[#This Row],[PMT NO]]&lt;&gt;"",IF(PaymentSchedule3[[#This Row],[SCHEDULED PAYMENT]]+PaymentSchedule3[[#This Row],[EXTRA PAYMENT]]&lt;=PaymentSchedule3[[#This Row],[BEGINNING BALANCE]],PaymentSchedule3[[#This Row],[BEGINNING BALANCE]]-PaymentSchedule3[[#This Row],[PRINCIPAL]],0),"")</f>
        <v/>
      </c>
      <c r="K321" s="14" t="str">
        <f>IF(PaymentSchedule3[[#This Row],[PMT NO]]&lt;&gt;"",SUM(INDEX(PaymentSchedule3[INTEREST],1,1):PaymentSchedule3[[#This Row],[INTEREST]]),"")</f>
        <v/>
      </c>
    </row>
    <row r="322" spans="2:11" x14ac:dyDescent="0.25">
      <c r="B322" s="12" t="str">
        <f>IF(LoanIsGood,IF(ROW()-ROW(PaymentSchedule3[[#Headers],[PMT NO]])&gt;ScheduledNumberOfPayments,"",ROW()-ROW(PaymentSchedule3[[#Headers],[PMT NO]])),"")</f>
        <v/>
      </c>
      <c r="C322" s="13" t="str">
        <f>IF(PaymentSchedule3[[#This Row],[PMT NO]]&lt;&gt;"",EOMONTH(LoanStartDate,ROW(PaymentSchedule3[[#This Row],[PMT NO]])-ROW(PaymentSchedule3[[#Headers],[PMT NO]])-2)+DAY(LoanStartDate),"")</f>
        <v/>
      </c>
      <c r="D322" s="14" t="str">
        <f>IF(PaymentSchedule3[[#This Row],[PMT NO]]&lt;&gt;"",IF(ROW()-ROW(PaymentSchedule3[[#Headers],[BEGINNING BALANCE]])=1,LoanAmount,INDEX(PaymentSchedule3[ENDING BALANCE],ROW()-ROW(PaymentSchedule3[[#Headers],[BEGINNING BALANCE]])-1)),"")</f>
        <v/>
      </c>
      <c r="E322" s="14" t="str">
        <f>IF(PaymentSchedule3[[#This Row],[PMT NO]]&lt;&gt;"",ScheduledPayment,"")</f>
        <v/>
      </c>
      <c r="F32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22" s="14" t="str">
        <f>IF(PaymentSchedule3[[#This Row],[PMT NO]]&lt;&gt;"",PaymentSchedule3[[#This Row],[TOTAL PAYMENT]]-PaymentSchedule3[[#This Row],[INTEREST]],"")</f>
        <v/>
      </c>
      <c r="I322" s="14" t="str">
        <f>IF(PaymentSchedule3[[#This Row],[PMT NO]]&lt;&gt;"",PaymentSchedule3[[#This Row],[BEGINNING BALANCE]]*(InterestRate/PaymentsPerYear),"")</f>
        <v/>
      </c>
      <c r="J322" s="14" t="str">
        <f>IF(PaymentSchedule3[[#This Row],[PMT NO]]&lt;&gt;"",IF(PaymentSchedule3[[#This Row],[SCHEDULED PAYMENT]]+PaymentSchedule3[[#This Row],[EXTRA PAYMENT]]&lt;=PaymentSchedule3[[#This Row],[BEGINNING BALANCE]],PaymentSchedule3[[#This Row],[BEGINNING BALANCE]]-PaymentSchedule3[[#This Row],[PRINCIPAL]],0),"")</f>
        <v/>
      </c>
      <c r="K322" s="14" t="str">
        <f>IF(PaymentSchedule3[[#This Row],[PMT NO]]&lt;&gt;"",SUM(INDEX(PaymentSchedule3[INTEREST],1,1):PaymentSchedule3[[#This Row],[INTEREST]]),"")</f>
        <v/>
      </c>
    </row>
    <row r="323" spans="2:11" x14ac:dyDescent="0.25">
      <c r="B323" s="12" t="str">
        <f>IF(LoanIsGood,IF(ROW()-ROW(PaymentSchedule3[[#Headers],[PMT NO]])&gt;ScheduledNumberOfPayments,"",ROW()-ROW(PaymentSchedule3[[#Headers],[PMT NO]])),"")</f>
        <v/>
      </c>
      <c r="C323" s="13" t="str">
        <f>IF(PaymentSchedule3[[#This Row],[PMT NO]]&lt;&gt;"",EOMONTH(LoanStartDate,ROW(PaymentSchedule3[[#This Row],[PMT NO]])-ROW(PaymentSchedule3[[#Headers],[PMT NO]])-2)+DAY(LoanStartDate),"")</f>
        <v/>
      </c>
      <c r="D323" s="14" t="str">
        <f>IF(PaymentSchedule3[[#This Row],[PMT NO]]&lt;&gt;"",IF(ROW()-ROW(PaymentSchedule3[[#Headers],[BEGINNING BALANCE]])=1,LoanAmount,INDEX(PaymentSchedule3[ENDING BALANCE],ROW()-ROW(PaymentSchedule3[[#Headers],[BEGINNING BALANCE]])-1)),"")</f>
        <v/>
      </c>
      <c r="E323" s="14" t="str">
        <f>IF(PaymentSchedule3[[#This Row],[PMT NO]]&lt;&gt;"",ScheduledPayment,"")</f>
        <v/>
      </c>
      <c r="F32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23" s="14" t="str">
        <f>IF(PaymentSchedule3[[#This Row],[PMT NO]]&lt;&gt;"",PaymentSchedule3[[#This Row],[TOTAL PAYMENT]]-PaymentSchedule3[[#This Row],[INTEREST]],"")</f>
        <v/>
      </c>
      <c r="I323" s="14" t="str">
        <f>IF(PaymentSchedule3[[#This Row],[PMT NO]]&lt;&gt;"",PaymentSchedule3[[#This Row],[BEGINNING BALANCE]]*(InterestRate/PaymentsPerYear),"")</f>
        <v/>
      </c>
      <c r="J323" s="14" t="str">
        <f>IF(PaymentSchedule3[[#This Row],[PMT NO]]&lt;&gt;"",IF(PaymentSchedule3[[#This Row],[SCHEDULED PAYMENT]]+PaymentSchedule3[[#This Row],[EXTRA PAYMENT]]&lt;=PaymentSchedule3[[#This Row],[BEGINNING BALANCE]],PaymentSchedule3[[#This Row],[BEGINNING BALANCE]]-PaymentSchedule3[[#This Row],[PRINCIPAL]],0),"")</f>
        <v/>
      </c>
      <c r="K323" s="14" t="str">
        <f>IF(PaymentSchedule3[[#This Row],[PMT NO]]&lt;&gt;"",SUM(INDEX(PaymentSchedule3[INTEREST],1,1):PaymentSchedule3[[#This Row],[INTEREST]]),"")</f>
        <v/>
      </c>
    </row>
    <row r="324" spans="2:11" x14ac:dyDescent="0.25">
      <c r="B324" s="12" t="str">
        <f>IF(LoanIsGood,IF(ROW()-ROW(PaymentSchedule3[[#Headers],[PMT NO]])&gt;ScheduledNumberOfPayments,"",ROW()-ROW(PaymentSchedule3[[#Headers],[PMT NO]])),"")</f>
        <v/>
      </c>
      <c r="C324" s="13" t="str">
        <f>IF(PaymentSchedule3[[#This Row],[PMT NO]]&lt;&gt;"",EOMONTH(LoanStartDate,ROW(PaymentSchedule3[[#This Row],[PMT NO]])-ROW(PaymentSchedule3[[#Headers],[PMT NO]])-2)+DAY(LoanStartDate),"")</f>
        <v/>
      </c>
      <c r="D324" s="14" t="str">
        <f>IF(PaymentSchedule3[[#This Row],[PMT NO]]&lt;&gt;"",IF(ROW()-ROW(PaymentSchedule3[[#Headers],[BEGINNING BALANCE]])=1,LoanAmount,INDEX(PaymentSchedule3[ENDING BALANCE],ROW()-ROW(PaymentSchedule3[[#Headers],[BEGINNING BALANCE]])-1)),"")</f>
        <v/>
      </c>
      <c r="E324" s="14" t="str">
        <f>IF(PaymentSchedule3[[#This Row],[PMT NO]]&lt;&gt;"",ScheduledPayment,"")</f>
        <v/>
      </c>
      <c r="F32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24" s="14" t="str">
        <f>IF(PaymentSchedule3[[#This Row],[PMT NO]]&lt;&gt;"",PaymentSchedule3[[#This Row],[TOTAL PAYMENT]]-PaymentSchedule3[[#This Row],[INTEREST]],"")</f>
        <v/>
      </c>
      <c r="I324" s="14" t="str">
        <f>IF(PaymentSchedule3[[#This Row],[PMT NO]]&lt;&gt;"",PaymentSchedule3[[#This Row],[BEGINNING BALANCE]]*(InterestRate/PaymentsPerYear),"")</f>
        <v/>
      </c>
      <c r="J324" s="14" t="str">
        <f>IF(PaymentSchedule3[[#This Row],[PMT NO]]&lt;&gt;"",IF(PaymentSchedule3[[#This Row],[SCHEDULED PAYMENT]]+PaymentSchedule3[[#This Row],[EXTRA PAYMENT]]&lt;=PaymentSchedule3[[#This Row],[BEGINNING BALANCE]],PaymentSchedule3[[#This Row],[BEGINNING BALANCE]]-PaymentSchedule3[[#This Row],[PRINCIPAL]],0),"")</f>
        <v/>
      </c>
      <c r="K324" s="14" t="str">
        <f>IF(PaymentSchedule3[[#This Row],[PMT NO]]&lt;&gt;"",SUM(INDEX(PaymentSchedule3[INTEREST],1,1):PaymentSchedule3[[#This Row],[INTEREST]]),"")</f>
        <v/>
      </c>
    </row>
    <row r="325" spans="2:11" x14ac:dyDescent="0.25">
      <c r="B325" s="12" t="str">
        <f>IF(LoanIsGood,IF(ROW()-ROW(PaymentSchedule3[[#Headers],[PMT NO]])&gt;ScheduledNumberOfPayments,"",ROW()-ROW(PaymentSchedule3[[#Headers],[PMT NO]])),"")</f>
        <v/>
      </c>
      <c r="C325" s="13" t="str">
        <f>IF(PaymentSchedule3[[#This Row],[PMT NO]]&lt;&gt;"",EOMONTH(LoanStartDate,ROW(PaymentSchedule3[[#This Row],[PMT NO]])-ROW(PaymentSchedule3[[#Headers],[PMT NO]])-2)+DAY(LoanStartDate),"")</f>
        <v/>
      </c>
      <c r="D325" s="14" t="str">
        <f>IF(PaymentSchedule3[[#This Row],[PMT NO]]&lt;&gt;"",IF(ROW()-ROW(PaymentSchedule3[[#Headers],[BEGINNING BALANCE]])=1,LoanAmount,INDEX(PaymentSchedule3[ENDING BALANCE],ROW()-ROW(PaymentSchedule3[[#Headers],[BEGINNING BALANCE]])-1)),"")</f>
        <v/>
      </c>
      <c r="E325" s="14" t="str">
        <f>IF(PaymentSchedule3[[#This Row],[PMT NO]]&lt;&gt;"",ScheduledPayment,"")</f>
        <v/>
      </c>
      <c r="F32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25" s="14" t="str">
        <f>IF(PaymentSchedule3[[#This Row],[PMT NO]]&lt;&gt;"",PaymentSchedule3[[#This Row],[TOTAL PAYMENT]]-PaymentSchedule3[[#This Row],[INTEREST]],"")</f>
        <v/>
      </c>
      <c r="I325" s="14" t="str">
        <f>IF(PaymentSchedule3[[#This Row],[PMT NO]]&lt;&gt;"",PaymentSchedule3[[#This Row],[BEGINNING BALANCE]]*(InterestRate/PaymentsPerYear),"")</f>
        <v/>
      </c>
      <c r="J325" s="14" t="str">
        <f>IF(PaymentSchedule3[[#This Row],[PMT NO]]&lt;&gt;"",IF(PaymentSchedule3[[#This Row],[SCHEDULED PAYMENT]]+PaymentSchedule3[[#This Row],[EXTRA PAYMENT]]&lt;=PaymentSchedule3[[#This Row],[BEGINNING BALANCE]],PaymentSchedule3[[#This Row],[BEGINNING BALANCE]]-PaymentSchedule3[[#This Row],[PRINCIPAL]],0),"")</f>
        <v/>
      </c>
      <c r="K325" s="14" t="str">
        <f>IF(PaymentSchedule3[[#This Row],[PMT NO]]&lt;&gt;"",SUM(INDEX(PaymentSchedule3[INTEREST],1,1):PaymentSchedule3[[#This Row],[INTEREST]]),"")</f>
        <v/>
      </c>
    </row>
    <row r="326" spans="2:11" x14ac:dyDescent="0.25">
      <c r="B326" s="12" t="str">
        <f>IF(LoanIsGood,IF(ROW()-ROW(PaymentSchedule3[[#Headers],[PMT NO]])&gt;ScheduledNumberOfPayments,"",ROW()-ROW(PaymentSchedule3[[#Headers],[PMT NO]])),"")</f>
        <v/>
      </c>
      <c r="C326" s="13" t="str">
        <f>IF(PaymentSchedule3[[#This Row],[PMT NO]]&lt;&gt;"",EOMONTH(LoanStartDate,ROW(PaymentSchedule3[[#This Row],[PMT NO]])-ROW(PaymentSchedule3[[#Headers],[PMT NO]])-2)+DAY(LoanStartDate),"")</f>
        <v/>
      </c>
      <c r="D326" s="14" t="str">
        <f>IF(PaymentSchedule3[[#This Row],[PMT NO]]&lt;&gt;"",IF(ROW()-ROW(PaymentSchedule3[[#Headers],[BEGINNING BALANCE]])=1,LoanAmount,INDEX(PaymentSchedule3[ENDING BALANCE],ROW()-ROW(PaymentSchedule3[[#Headers],[BEGINNING BALANCE]])-1)),"")</f>
        <v/>
      </c>
      <c r="E326" s="14" t="str">
        <f>IF(PaymentSchedule3[[#This Row],[PMT NO]]&lt;&gt;"",ScheduledPayment,"")</f>
        <v/>
      </c>
      <c r="F32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26" s="14" t="str">
        <f>IF(PaymentSchedule3[[#This Row],[PMT NO]]&lt;&gt;"",PaymentSchedule3[[#This Row],[TOTAL PAYMENT]]-PaymentSchedule3[[#This Row],[INTEREST]],"")</f>
        <v/>
      </c>
      <c r="I326" s="14" t="str">
        <f>IF(PaymentSchedule3[[#This Row],[PMT NO]]&lt;&gt;"",PaymentSchedule3[[#This Row],[BEGINNING BALANCE]]*(InterestRate/PaymentsPerYear),"")</f>
        <v/>
      </c>
      <c r="J326" s="14" t="str">
        <f>IF(PaymentSchedule3[[#This Row],[PMT NO]]&lt;&gt;"",IF(PaymentSchedule3[[#This Row],[SCHEDULED PAYMENT]]+PaymentSchedule3[[#This Row],[EXTRA PAYMENT]]&lt;=PaymentSchedule3[[#This Row],[BEGINNING BALANCE]],PaymentSchedule3[[#This Row],[BEGINNING BALANCE]]-PaymentSchedule3[[#This Row],[PRINCIPAL]],0),"")</f>
        <v/>
      </c>
      <c r="K326" s="14" t="str">
        <f>IF(PaymentSchedule3[[#This Row],[PMT NO]]&lt;&gt;"",SUM(INDEX(PaymentSchedule3[INTEREST],1,1):PaymentSchedule3[[#This Row],[INTEREST]]),"")</f>
        <v/>
      </c>
    </row>
    <row r="327" spans="2:11" x14ac:dyDescent="0.25">
      <c r="B327" s="12" t="str">
        <f>IF(LoanIsGood,IF(ROW()-ROW(PaymentSchedule3[[#Headers],[PMT NO]])&gt;ScheduledNumberOfPayments,"",ROW()-ROW(PaymentSchedule3[[#Headers],[PMT NO]])),"")</f>
        <v/>
      </c>
      <c r="C327" s="13" t="str">
        <f>IF(PaymentSchedule3[[#This Row],[PMT NO]]&lt;&gt;"",EOMONTH(LoanStartDate,ROW(PaymentSchedule3[[#This Row],[PMT NO]])-ROW(PaymentSchedule3[[#Headers],[PMT NO]])-2)+DAY(LoanStartDate),"")</f>
        <v/>
      </c>
      <c r="D327" s="14" t="str">
        <f>IF(PaymentSchedule3[[#This Row],[PMT NO]]&lt;&gt;"",IF(ROW()-ROW(PaymentSchedule3[[#Headers],[BEGINNING BALANCE]])=1,LoanAmount,INDEX(PaymentSchedule3[ENDING BALANCE],ROW()-ROW(PaymentSchedule3[[#Headers],[BEGINNING BALANCE]])-1)),"")</f>
        <v/>
      </c>
      <c r="E327" s="14" t="str">
        <f>IF(PaymentSchedule3[[#This Row],[PMT NO]]&lt;&gt;"",ScheduledPayment,"")</f>
        <v/>
      </c>
      <c r="F32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27" s="14" t="str">
        <f>IF(PaymentSchedule3[[#This Row],[PMT NO]]&lt;&gt;"",PaymentSchedule3[[#This Row],[TOTAL PAYMENT]]-PaymentSchedule3[[#This Row],[INTEREST]],"")</f>
        <v/>
      </c>
      <c r="I327" s="14" t="str">
        <f>IF(PaymentSchedule3[[#This Row],[PMT NO]]&lt;&gt;"",PaymentSchedule3[[#This Row],[BEGINNING BALANCE]]*(InterestRate/PaymentsPerYear),"")</f>
        <v/>
      </c>
      <c r="J327" s="14" t="str">
        <f>IF(PaymentSchedule3[[#This Row],[PMT NO]]&lt;&gt;"",IF(PaymentSchedule3[[#This Row],[SCHEDULED PAYMENT]]+PaymentSchedule3[[#This Row],[EXTRA PAYMENT]]&lt;=PaymentSchedule3[[#This Row],[BEGINNING BALANCE]],PaymentSchedule3[[#This Row],[BEGINNING BALANCE]]-PaymentSchedule3[[#This Row],[PRINCIPAL]],0),"")</f>
        <v/>
      </c>
      <c r="K327" s="14" t="str">
        <f>IF(PaymentSchedule3[[#This Row],[PMT NO]]&lt;&gt;"",SUM(INDEX(PaymentSchedule3[INTEREST],1,1):PaymentSchedule3[[#This Row],[INTEREST]]),"")</f>
        <v/>
      </c>
    </row>
    <row r="328" spans="2:11" x14ac:dyDescent="0.25">
      <c r="B328" s="12" t="str">
        <f>IF(LoanIsGood,IF(ROW()-ROW(PaymentSchedule3[[#Headers],[PMT NO]])&gt;ScheduledNumberOfPayments,"",ROW()-ROW(PaymentSchedule3[[#Headers],[PMT NO]])),"")</f>
        <v/>
      </c>
      <c r="C328" s="13" t="str">
        <f>IF(PaymentSchedule3[[#This Row],[PMT NO]]&lt;&gt;"",EOMONTH(LoanStartDate,ROW(PaymentSchedule3[[#This Row],[PMT NO]])-ROW(PaymentSchedule3[[#Headers],[PMT NO]])-2)+DAY(LoanStartDate),"")</f>
        <v/>
      </c>
      <c r="D328" s="14" t="str">
        <f>IF(PaymentSchedule3[[#This Row],[PMT NO]]&lt;&gt;"",IF(ROW()-ROW(PaymentSchedule3[[#Headers],[BEGINNING BALANCE]])=1,LoanAmount,INDEX(PaymentSchedule3[ENDING BALANCE],ROW()-ROW(PaymentSchedule3[[#Headers],[BEGINNING BALANCE]])-1)),"")</f>
        <v/>
      </c>
      <c r="E328" s="14" t="str">
        <f>IF(PaymentSchedule3[[#This Row],[PMT NO]]&lt;&gt;"",ScheduledPayment,"")</f>
        <v/>
      </c>
      <c r="F32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28" s="14" t="str">
        <f>IF(PaymentSchedule3[[#This Row],[PMT NO]]&lt;&gt;"",PaymentSchedule3[[#This Row],[TOTAL PAYMENT]]-PaymentSchedule3[[#This Row],[INTEREST]],"")</f>
        <v/>
      </c>
      <c r="I328" s="14" t="str">
        <f>IF(PaymentSchedule3[[#This Row],[PMT NO]]&lt;&gt;"",PaymentSchedule3[[#This Row],[BEGINNING BALANCE]]*(InterestRate/PaymentsPerYear),"")</f>
        <v/>
      </c>
      <c r="J328" s="14" t="str">
        <f>IF(PaymentSchedule3[[#This Row],[PMT NO]]&lt;&gt;"",IF(PaymentSchedule3[[#This Row],[SCHEDULED PAYMENT]]+PaymentSchedule3[[#This Row],[EXTRA PAYMENT]]&lt;=PaymentSchedule3[[#This Row],[BEGINNING BALANCE]],PaymentSchedule3[[#This Row],[BEGINNING BALANCE]]-PaymentSchedule3[[#This Row],[PRINCIPAL]],0),"")</f>
        <v/>
      </c>
      <c r="K328" s="14" t="str">
        <f>IF(PaymentSchedule3[[#This Row],[PMT NO]]&lt;&gt;"",SUM(INDEX(PaymentSchedule3[INTEREST],1,1):PaymentSchedule3[[#This Row],[INTEREST]]),"")</f>
        <v/>
      </c>
    </row>
    <row r="329" spans="2:11" x14ac:dyDescent="0.25">
      <c r="B329" s="12" t="str">
        <f>IF(LoanIsGood,IF(ROW()-ROW(PaymentSchedule3[[#Headers],[PMT NO]])&gt;ScheduledNumberOfPayments,"",ROW()-ROW(PaymentSchedule3[[#Headers],[PMT NO]])),"")</f>
        <v/>
      </c>
      <c r="C329" s="13" t="str">
        <f>IF(PaymentSchedule3[[#This Row],[PMT NO]]&lt;&gt;"",EOMONTH(LoanStartDate,ROW(PaymentSchedule3[[#This Row],[PMT NO]])-ROW(PaymentSchedule3[[#Headers],[PMT NO]])-2)+DAY(LoanStartDate),"")</f>
        <v/>
      </c>
      <c r="D329" s="14" t="str">
        <f>IF(PaymentSchedule3[[#This Row],[PMT NO]]&lt;&gt;"",IF(ROW()-ROW(PaymentSchedule3[[#Headers],[BEGINNING BALANCE]])=1,LoanAmount,INDEX(PaymentSchedule3[ENDING BALANCE],ROW()-ROW(PaymentSchedule3[[#Headers],[BEGINNING BALANCE]])-1)),"")</f>
        <v/>
      </c>
      <c r="E329" s="14" t="str">
        <f>IF(PaymentSchedule3[[#This Row],[PMT NO]]&lt;&gt;"",ScheduledPayment,"")</f>
        <v/>
      </c>
      <c r="F32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29" s="14" t="str">
        <f>IF(PaymentSchedule3[[#This Row],[PMT NO]]&lt;&gt;"",PaymentSchedule3[[#This Row],[TOTAL PAYMENT]]-PaymentSchedule3[[#This Row],[INTEREST]],"")</f>
        <v/>
      </c>
      <c r="I329" s="14" t="str">
        <f>IF(PaymentSchedule3[[#This Row],[PMT NO]]&lt;&gt;"",PaymentSchedule3[[#This Row],[BEGINNING BALANCE]]*(InterestRate/PaymentsPerYear),"")</f>
        <v/>
      </c>
      <c r="J329" s="14" t="str">
        <f>IF(PaymentSchedule3[[#This Row],[PMT NO]]&lt;&gt;"",IF(PaymentSchedule3[[#This Row],[SCHEDULED PAYMENT]]+PaymentSchedule3[[#This Row],[EXTRA PAYMENT]]&lt;=PaymentSchedule3[[#This Row],[BEGINNING BALANCE]],PaymentSchedule3[[#This Row],[BEGINNING BALANCE]]-PaymentSchedule3[[#This Row],[PRINCIPAL]],0),"")</f>
        <v/>
      </c>
      <c r="K329" s="14" t="str">
        <f>IF(PaymentSchedule3[[#This Row],[PMT NO]]&lt;&gt;"",SUM(INDEX(PaymentSchedule3[INTEREST],1,1):PaymentSchedule3[[#This Row],[INTEREST]]),"")</f>
        <v/>
      </c>
    </row>
    <row r="330" spans="2:11" x14ac:dyDescent="0.25">
      <c r="B330" s="12" t="str">
        <f>IF(LoanIsGood,IF(ROW()-ROW(PaymentSchedule3[[#Headers],[PMT NO]])&gt;ScheduledNumberOfPayments,"",ROW()-ROW(PaymentSchedule3[[#Headers],[PMT NO]])),"")</f>
        <v/>
      </c>
      <c r="C330" s="13" t="str">
        <f>IF(PaymentSchedule3[[#This Row],[PMT NO]]&lt;&gt;"",EOMONTH(LoanStartDate,ROW(PaymentSchedule3[[#This Row],[PMT NO]])-ROW(PaymentSchedule3[[#Headers],[PMT NO]])-2)+DAY(LoanStartDate),"")</f>
        <v/>
      </c>
      <c r="D330" s="14" t="str">
        <f>IF(PaymentSchedule3[[#This Row],[PMT NO]]&lt;&gt;"",IF(ROW()-ROW(PaymentSchedule3[[#Headers],[BEGINNING BALANCE]])=1,LoanAmount,INDEX(PaymentSchedule3[ENDING BALANCE],ROW()-ROW(PaymentSchedule3[[#Headers],[BEGINNING BALANCE]])-1)),"")</f>
        <v/>
      </c>
      <c r="E330" s="14" t="str">
        <f>IF(PaymentSchedule3[[#This Row],[PMT NO]]&lt;&gt;"",ScheduledPayment,"")</f>
        <v/>
      </c>
      <c r="F33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30" s="14" t="str">
        <f>IF(PaymentSchedule3[[#This Row],[PMT NO]]&lt;&gt;"",PaymentSchedule3[[#This Row],[TOTAL PAYMENT]]-PaymentSchedule3[[#This Row],[INTEREST]],"")</f>
        <v/>
      </c>
      <c r="I330" s="14" t="str">
        <f>IF(PaymentSchedule3[[#This Row],[PMT NO]]&lt;&gt;"",PaymentSchedule3[[#This Row],[BEGINNING BALANCE]]*(InterestRate/PaymentsPerYear),"")</f>
        <v/>
      </c>
      <c r="J330" s="14" t="str">
        <f>IF(PaymentSchedule3[[#This Row],[PMT NO]]&lt;&gt;"",IF(PaymentSchedule3[[#This Row],[SCHEDULED PAYMENT]]+PaymentSchedule3[[#This Row],[EXTRA PAYMENT]]&lt;=PaymentSchedule3[[#This Row],[BEGINNING BALANCE]],PaymentSchedule3[[#This Row],[BEGINNING BALANCE]]-PaymentSchedule3[[#This Row],[PRINCIPAL]],0),"")</f>
        <v/>
      </c>
      <c r="K330" s="14" t="str">
        <f>IF(PaymentSchedule3[[#This Row],[PMT NO]]&lt;&gt;"",SUM(INDEX(PaymentSchedule3[INTEREST],1,1):PaymentSchedule3[[#This Row],[INTEREST]]),"")</f>
        <v/>
      </c>
    </row>
    <row r="331" spans="2:11" x14ac:dyDescent="0.25">
      <c r="B331" s="12" t="str">
        <f>IF(LoanIsGood,IF(ROW()-ROW(PaymentSchedule3[[#Headers],[PMT NO]])&gt;ScheduledNumberOfPayments,"",ROW()-ROW(PaymentSchedule3[[#Headers],[PMT NO]])),"")</f>
        <v/>
      </c>
      <c r="C331" s="13" t="str">
        <f>IF(PaymentSchedule3[[#This Row],[PMT NO]]&lt;&gt;"",EOMONTH(LoanStartDate,ROW(PaymentSchedule3[[#This Row],[PMT NO]])-ROW(PaymentSchedule3[[#Headers],[PMT NO]])-2)+DAY(LoanStartDate),"")</f>
        <v/>
      </c>
      <c r="D331" s="14" t="str">
        <f>IF(PaymentSchedule3[[#This Row],[PMT NO]]&lt;&gt;"",IF(ROW()-ROW(PaymentSchedule3[[#Headers],[BEGINNING BALANCE]])=1,LoanAmount,INDEX(PaymentSchedule3[ENDING BALANCE],ROW()-ROW(PaymentSchedule3[[#Headers],[BEGINNING BALANCE]])-1)),"")</f>
        <v/>
      </c>
      <c r="E331" s="14" t="str">
        <f>IF(PaymentSchedule3[[#This Row],[PMT NO]]&lt;&gt;"",ScheduledPayment,"")</f>
        <v/>
      </c>
      <c r="F33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31" s="14" t="str">
        <f>IF(PaymentSchedule3[[#This Row],[PMT NO]]&lt;&gt;"",PaymentSchedule3[[#This Row],[TOTAL PAYMENT]]-PaymentSchedule3[[#This Row],[INTEREST]],"")</f>
        <v/>
      </c>
      <c r="I331" s="14" t="str">
        <f>IF(PaymentSchedule3[[#This Row],[PMT NO]]&lt;&gt;"",PaymentSchedule3[[#This Row],[BEGINNING BALANCE]]*(InterestRate/PaymentsPerYear),"")</f>
        <v/>
      </c>
      <c r="J331" s="14" t="str">
        <f>IF(PaymentSchedule3[[#This Row],[PMT NO]]&lt;&gt;"",IF(PaymentSchedule3[[#This Row],[SCHEDULED PAYMENT]]+PaymentSchedule3[[#This Row],[EXTRA PAYMENT]]&lt;=PaymentSchedule3[[#This Row],[BEGINNING BALANCE]],PaymentSchedule3[[#This Row],[BEGINNING BALANCE]]-PaymentSchedule3[[#This Row],[PRINCIPAL]],0),"")</f>
        <v/>
      </c>
      <c r="K331" s="14" t="str">
        <f>IF(PaymentSchedule3[[#This Row],[PMT NO]]&lt;&gt;"",SUM(INDEX(PaymentSchedule3[INTEREST],1,1):PaymentSchedule3[[#This Row],[INTEREST]]),"")</f>
        <v/>
      </c>
    </row>
    <row r="332" spans="2:11" x14ac:dyDescent="0.25">
      <c r="B332" s="12" t="str">
        <f>IF(LoanIsGood,IF(ROW()-ROW(PaymentSchedule3[[#Headers],[PMT NO]])&gt;ScheduledNumberOfPayments,"",ROW()-ROW(PaymentSchedule3[[#Headers],[PMT NO]])),"")</f>
        <v/>
      </c>
      <c r="C332" s="13" t="str">
        <f>IF(PaymentSchedule3[[#This Row],[PMT NO]]&lt;&gt;"",EOMONTH(LoanStartDate,ROW(PaymentSchedule3[[#This Row],[PMT NO]])-ROW(PaymentSchedule3[[#Headers],[PMT NO]])-2)+DAY(LoanStartDate),"")</f>
        <v/>
      </c>
      <c r="D332" s="14" t="str">
        <f>IF(PaymentSchedule3[[#This Row],[PMT NO]]&lt;&gt;"",IF(ROW()-ROW(PaymentSchedule3[[#Headers],[BEGINNING BALANCE]])=1,LoanAmount,INDEX(PaymentSchedule3[ENDING BALANCE],ROW()-ROW(PaymentSchedule3[[#Headers],[BEGINNING BALANCE]])-1)),"")</f>
        <v/>
      </c>
      <c r="E332" s="14" t="str">
        <f>IF(PaymentSchedule3[[#This Row],[PMT NO]]&lt;&gt;"",ScheduledPayment,"")</f>
        <v/>
      </c>
      <c r="F33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32" s="14" t="str">
        <f>IF(PaymentSchedule3[[#This Row],[PMT NO]]&lt;&gt;"",PaymentSchedule3[[#This Row],[TOTAL PAYMENT]]-PaymentSchedule3[[#This Row],[INTEREST]],"")</f>
        <v/>
      </c>
      <c r="I332" s="14" t="str">
        <f>IF(PaymentSchedule3[[#This Row],[PMT NO]]&lt;&gt;"",PaymentSchedule3[[#This Row],[BEGINNING BALANCE]]*(InterestRate/PaymentsPerYear),"")</f>
        <v/>
      </c>
      <c r="J332" s="14" t="str">
        <f>IF(PaymentSchedule3[[#This Row],[PMT NO]]&lt;&gt;"",IF(PaymentSchedule3[[#This Row],[SCHEDULED PAYMENT]]+PaymentSchedule3[[#This Row],[EXTRA PAYMENT]]&lt;=PaymentSchedule3[[#This Row],[BEGINNING BALANCE]],PaymentSchedule3[[#This Row],[BEGINNING BALANCE]]-PaymentSchedule3[[#This Row],[PRINCIPAL]],0),"")</f>
        <v/>
      </c>
      <c r="K332" s="14" t="str">
        <f>IF(PaymentSchedule3[[#This Row],[PMT NO]]&lt;&gt;"",SUM(INDEX(PaymentSchedule3[INTEREST],1,1):PaymentSchedule3[[#This Row],[INTEREST]]),"")</f>
        <v/>
      </c>
    </row>
    <row r="333" spans="2:11" x14ac:dyDescent="0.25">
      <c r="B333" s="12" t="str">
        <f>IF(LoanIsGood,IF(ROW()-ROW(PaymentSchedule3[[#Headers],[PMT NO]])&gt;ScheduledNumberOfPayments,"",ROW()-ROW(PaymentSchedule3[[#Headers],[PMT NO]])),"")</f>
        <v/>
      </c>
      <c r="C333" s="13" t="str">
        <f>IF(PaymentSchedule3[[#This Row],[PMT NO]]&lt;&gt;"",EOMONTH(LoanStartDate,ROW(PaymentSchedule3[[#This Row],[PMT NO]])-ROW(PaymentSchedule3[[#Headers],[PMT NO]])-2)+DAY(LoanStartDate),"")</f>
        <v/>
      </c>
      <c r="D333" s="14" t="str">
        <f>IF(PaymentSchedule3[[#This Row],[PMT NO]]&lt;&gt;"",IF(ROW()-ROW(PaymentSchedule3[[#Headers],[BEGINNING BALANCE]])=1,LoanAmount,INDEX(PaymentSchedule3[ENDING BALANCE],ROW()-ROW(PaymentSchedule3[[#Headers],[BEGINNING BALANCE]])-1)),"")</f>
        <v/>
      </c>
      <c r="E333" s="14" t="str">
        <f>IF(PaymentSchedule3[[#This Row],[PMT NO]]&lt;&gt;"",ScheduledPayment,"")</f>
        <v/>
      </c>
      <c r="F33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33" s="14" t="str">
        <f>IF(PaymentSchedule3[[#This Row],[PMT NO]]&lt;&gt;"",PaymentSchedule3[[#This Row],[TOTAL PAYMENT]]-PaymentSchedule3[[#This Row],[INTEREST]],"")</f>
        <v/>
      </c>
      <c r="I333" s="14" t="str">
        <f>IF(PaymentSchedule3[[#This Row],[PMT NO]]&lt;&gt;"",PaymentSchedule3[[#This Row],[BEGINNING BALANCE]]*(InterestRate/PaymentsPerYear),"")</f>
        <v/>
      </c>
      <c r="J333" s="14" t="str">
        <f>IF(PaymentSchedule3[[#This Row],[PMT NO]]&lt;&gt;"",IF(PaymentSchedule3[[#This Row],[SCHEDULED PAYMENT]]+PaymentSchedule3[[#This Row],[EXTRA PAYMENT]]&lt;=PaymentSchedule3[[#This Row],[BEGINNING BALANCE]],PaymentSchedule3[[#This Row],[BEGINNING BALANCE]]-PaymentSchedule3[[#This Row],[PRINCIPAL]],0),"")</f>
        <v/>
      </c>
      <c r="K333" s="14" t="str">
        <f>IF(PaymentSchedule3[[#This Row],[PMT NO]]&lt;&gt;"",SUM(INDEX(PaymentSchedule3[INTEREST],1,1):PaymentSchedule3[[#This Row],[INTEREST]]),"")</f>
        <v/>
      </c>
    </row>
    <row r="334" spans="2:11" x14ac:dyDescent="0.25">
      <c r="B334" s="12" t="str">
        <f>IF(LoanIsGood,IF(ROW()-ROW(PaymentSchedule3[[#Headers],[PMT NO]])&gt;ScheduledNumberOfPayments,"",ROW()-ROW(PaymentSchedule3[[#Headers],[PMT NO]])),"")</f>
        <v/>
      </c>
      <c r="C334" s="13" t="str">
        <f>IF(PaymentSchedule3[[#This Row],[PMT NO]]&lt;&gt;"",EOMONTH(LoanStartDate,ROW(PaymentSchedule3[[#This Row],[PMT NO]])-ROW(PaymentSchedule3[[#Headers],[PMT NO]])-2)+DAY(LoanStartDate),"")</f>
        <v/>
      </c>
      <c r="D334" s="14" t="str">
        <f>IF(PaymentSchedule3[[#This Row],[PMT NO]]&lt;&gt;"",IF(ROW()-ROW(PaymentSchedule3[[#Headers],[BEGINNING BALANCE]])=1,LoanAmount,INDEX(PaymentSchedule3[ENDING BALANCE],ROW()-ROW(PaymentSchedule3[[#Headers],[BEGINNING BALANCE]])-1)),"")</f>
        <v/>
      </c>
      <c r="E334" s="14" t="str">
        <f>IF(PaymentSchedule3[[#This Row],[PMT NO]]&lt;&gt;"",ScheduledPayment,"")</f>
        <v/>
      </c>
      <c r="F33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34" s="14" t="str">
        <f>IF(PaymentSchedule3[[#This Row],[PMT NO]]&lt;&gt;"",PaymentSchedule3[[#This Row],[TOTAL PAYMENT]]-PaymentSchedule3[[#This Row],[INTEREST]],"")</f>
        <v/>
      </c>
      <c r="I334" s="14" t="str">
        <f>IF(PaymentSchedule3[[#This Row],[PMT NO]]&lt;&gt;"",PaymentSchedule3[[#This Row],[BEGINNING BALANCE]]*(InterestRate/PaymentsPerYear),"")</f>
        <v/>
      </c>
      <c r="J334" s="14" t="str">
        <f>IF(PaymentSchedule3[[#This Row],[PMT NO]]&lt;&gt;"",IF(PaymentSchedule3[[#This Row],[SCHEDULED PAYMENT]]+PaymentSchedule3[[#This Row],[EXTRA PAYMENT]]&lt;=PaymentSchedule3[[#This Row],[BEGINNING BALANCE]],PaymentSchedule3[[#This Row],[BEGINNING BALANCE]]-PaymentSchedule3[[#This Row],[PRINCIPAL]],0),"")</f>
        <v/>
      </c>
      <c r="K334" s="14" t="str">
        <f>IF(PaymentSchedule3[[#This Row],[PMT NO]]&lt;&gt;"",SUM(INDEX(PaymentSchedule3[INTEREST],1,1):PaymentSchedule3[[#This Row],[INTEREST]]),"")</f>
        <v/>
      </c>
    </row>
    <row r="335" spans="2:11" x14ac:dyDescent="0.25">
      <c r="B335" s="12" t="str">
        <f>IF(LoanIsGood,IF(ROW()-ROW(PaymentSchedule3[[#Headers],[PMT NO]])&gt;ScheduledNumberOfPayments,"",ROW()-ROW(PaymentSchedule3[[#Headers],[PMT NO]])),"")</f>
        <v/>
      </c>
      <c r="C335" s="13" t="str">
        <f>IF(PaymentSchedule3[[#This Row],[PMT NO]]&lt;&gt;"",EOMONTH(LoanStartDate,ROW(PaymentSchedule3[[#This Row],[PMT NO]])-ROW(PaymentSchedule3[[#Headers],[PMT NO]])-2)+DAY(LoanStartDate),"")</f>
        <v/>
      </c>
      <c r="D335" s="14" t="str">
        <f>IF(PaymentSchedule3[[#This Row],[PMT NO]]&lt;&gt;"",IF(ROW()-ROW(PaymentSchedule3[[#Headers],[BEGINNING BALANCE]])=1,LoanAmount,INDEX(PaymentSchedule3[ENDING BALANCE],ROW()-ROW(PaymentSchedule3[[#Headers],[BEGINNING BALANCE]])-1)),"")</f>
        <v/>
      </c>
      <c r="E335" s="14" t="str">
        <f>IF(PaymentSchedule3[[#This Row],[PMT NO]]&lt;&gt;"",ScheduledPayment,"")</f>
        <v/>
      </c>
      <c r="F33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35" s="14" t="str">
        <f>IF(PaymentSchedule3[[#This Row],[PMT NO]]&lt;&gt;"",PaymentSchedule3[[#This Row],[TOTAL PAYMENT]]-PaymentSchedule3[[#This Row],[INTEREST]],"")</f>
        <v/>
      </c>
      <c r="I335" s="14" t="str">
        <f>IF(PaymentSchedule3[[#This Row],[PMT NO]]&lt;&gt;"",PaymentSchedule3[[#This Row],[BEGINNING BALANCE]]*(InterestRate/PaymentsPerYear),"")</f>
        <v/>
      </c>
      <c r="J335" s="14" t="str">
        <f>IF(PaymentSchedule3[[#This Row],[PMT NO]]&lt;&gt;"",IF(PaymentSchedule3[[#This Row],[SCHEDULED PAYMENT]]+PaymentSchedule3[[#This Row],[EXTRA PAYMENT]]&lt;=PaymentSchedule3[[#This Row],[BEGINNING BALANCE]],PaymentSchedule3[[#This Row],[BEGINNING BALANCE]]-PaymentSchedule3[[#This Row],[PRINCIPAL]],0),"")</f>
        <v/>
      </c>
      <c r="K335" s="14" t="str">
        <f>IF(PaymentSchedule3[[#This Row],[PMT NO]]&lt;&gt;"",SUM(INDEX(PaymentSchedule3[INTEREST],1,1):PaymentSchedule3[[#This Row],[INTEREST]]),"")</f>
        <v/>
      </c>
    </row>
    <row r="336" spans="2:11" x14ac:dyDescent="0.25">
      <c r="B336" s="12" t="str">
        <f>IF(LoanIsGood,IF(ROW()-ROW(PaymentSchedule3[[#Headers],[PMT NO]])&gt;ScheduledNumberOfPayments,"",ROW()-ROW(PaymentSchedule3[[#Headers],[PMT NO]])),"")</f>
        <v/>
      </c>
      <c r="C336" s="13" t="str">
        <f>IF(PaymentSchedule3[[#This Row],[PMT NO]]&lt;&gt;"",EOMONTH(LoanStartDate,ROW(PaymentSchedule3[[#This Row],[PMT NO]])-ROW(PaymentSchedule3[[#Headers],[PMT NO]])-2)+DAY(LoanStartDate),"")</f>
        <v/>
      </c>
      <c r="D336" s="14" t="str">
        <f>IF(PaymentSchedule3[[#This Row],[PMT NO]]&lt;&gt;"",IF(ROW()-ROW(PaymentSchedule3[[#Headers],[BEGINNING BALANCE]])=1,LoanAmount,INDEX(PaymentSchedule3[ENDING BALANCE],ROW()-ROW(PaymentSchedule3[[#Headers],[BEGINNING BALANCE]])-1)),"")</f>
        <v/>
      </c>
      <c r="E336" s="14" t="str">
        <f>IF(PaymentSchedule3[[#This Row],[PMT NO]]&lt;&gt;"",ScheduledPayment,"")</f>
        <v/>
      </c>
      <c r="F33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36" s="14" t="str">
        <f>IF(PaymentSchedule3[[#This Row],[PMT NO]]&lt;&gt;"",PaymentSchedule3[[#This Row],[TOTAL PAYMENT]]-PaymentSchedule3[[#This Row],[INTEREST]],"")</f>
        <v/>
      </c>
      <c r="I336" s="14" t="str">
        <f>IF(PaymentSchedule3[[#This Row],[PMT NO]]&lt;&gt;"",PaymentSchedule3[[#This Row],[BEGINNING BALANCE]]*(InterestRate/PaymentsPerYear),"")</f>
        <v/>
      </c>
      <c r="J336" s="14" t="str">
        <f>IF(PaymentSchedule3[[#This Row],[PMT NO]]&lt;&gt;"",IF(PaymentSchedule3[[#This Row],[SCHEDULED PAYMENT]]+PaymentSchedule3[[#This Row],[EXTRA PAYMENT]]&lt;=PaymentSchedule3[[#This Row],[BEGINNING BALANCE]],PaymentSchedule3[[#This Row],[BEGINNING BALANCE]]-PaymentSchedule3[[#This Row],[PRINCIPAL]],0),"")</f>
        <v/>
      </c>
      <c r="K336" s="14" t="str">
        <f>IF(PaymentSchedule3[[#This Row],[PMT NO]]&lt;&gt;"",SUM(INDEX(PaymentSchedule3[INTEREST],1,1):PaymentSchedule3[[#This Row],[INTEREST]]),"")</f>
        <v/>
      </c>
    </row>
    <row r="337" spans="2:11" x14ac:dyDescent="0.25">
      <c r="B337" s="12" t="str">
        <f>IF(LoanIsGood,IF(ROW()-ROW(PaymentSchedule3[[#Headers],[PMT NO]])&gt;ScheduledNumberOfPayments,"",ROW()-ROW(PaymentSchedule3[[#Headers],[PMT NO]])),"")</f>
        <v/>
      </c>
      <c r="C337" s="13" t="str">
        <f>IF(PaymentSchedule3[[#This Row],[PMT NO]]&lt;&gt;"",EOMONTH(LoanStartDate,ROW(PaymentSchedule3[[#This Row],[PMT NO]])-ROW(PaymentSchedule3[[#Headers],[PMT NO]])-2)+DAY(LoanStartDate),"")</f>
        <v/>
      </c>
      <c r="D337" s="14" t="str">
        <f>IF(PaymentSchedule3[[#This Row],[PMT NO]]&lt;&gt;"",IF(ROW()-ROW(PaymentSchedule3[[#Headers],[BEGINNING BALANCE]])=1,LoanAmount,INDEX(PaymentSchedule3[ENDING BALANCE],ROW()-ROW(PaymentSchedule3[[#Headers],[BEGINNING BALANCE]])-1)),"")</f>
        <v/>
      </c>
      <c r="E337" s="14" t="str">
        <f>IF(PaymentSchedule3[[#This Row],[PMT NO]]&lt;&gt;"",ScheduledPayment,"")</f>
        <v/>
      </c>
      <c r="F33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37" s="14" t="str">
        <f>IF(PaymentSchedule3[[#This Row],[PMT NO]]&lt;&gt;"",PaymentSchedule3[[#This Row],[TOTAL PAYMENT]]-PaymentSchedule3[[#This Row],[INTEREST]],"")</f>
        <v/>
      </c>
      <c r="I337" s="14" t="str">
        <f>IF(PaymentSchedule3[[#This Row],[PMT NO]]&lt;&gt;"",PaymentSchedule3[[#This Row],[BEGINNING BALANCE]]*(InterestRate/PaymentsPerYear),"")</f>
        <v/>
      </c>
      <c r="J337" s="14" t="str">
        <f>IF(PaymentSchedule3[[#This Row],[PMT NO]]&lt;&gt;"",IF(PaymentSchedule3[[#This Row],[SCHEDULED PAYMENT]]+PaymentSchedule3[[#This Row],[EXTRA PAYMENT]]&lt;=PaymentSchedule3[[#This Row],[BEGINNING BALANCE]],PaymentSchedule3[[#This Row],[BEGINNING BALANCE]]-PaymentSchedule3[[#This Row],[PRINCIPAL]],0),"")</f>
        <v/>
      </c>
      <c r="K337" s="14" t="str">
        <f>IF(PaymentSchedule3[[#This Row],[PMT NO]]&lt;&gt;"",SUM(INDEX(PaymentSchedule3[INTEREST],1,1):PaymentSchedule3[[#This Row],[INTEREST]]),"")</f>
        <v/>
      </c>
    </row>
    <row r="338" spans="2:11" x14ac:dyDescent="0.25">
      <c r="B338" s="12" t="str">
        <f>IF(LoanIsGood,IF(ROW()-ROW(PaymentSchedule3[[#Headers],[PMT NO]])&gt;ScheduledNumberOfPayments,"",ROW()-ROW(PaymentSchedule3[[#Headers],[PMT NO]])),"")</f>
        <v/>
      </c>
      <c r="C338" s="13" t="str">
        <f>IF(PaymentSchedule3[[#This Row],[PMT NO]]&lt;&gt;"",EOMONTH(LoanStartDate,ROW(PaymentSchedule3[[#This Row],[PMT NO]])-ROW(PaymentSchedule3[[#Headers],[PMT NO]])-2)+DAY(LoanStartDate),"")</f>
        <v/>
      </c>
      <c r="D338" s="14" t="str">
        <f>IF(PaymentSchedule3[[#This Row],[PMT NO]]&lt;&gt;"",IF(ROW()-ROW(PaymentSchedule3[[#Headers],[BEGINNING BALANCE]])=1,LoanAmount,INDEX(PaymentSchedule3[ENDING BALANCE],ROW()-ROW(PaymentSchedule3[[#Headers],[BEGINNING BALANCE]])-1)),"")</f>
        <v/>
      </c>
      <c r="E338" s="14" t="str">
        <f>IF(PaymentSchedule3[[#This Row],[PMT NO]]&lt;&gt;"",ScheduledPayment,"")</f>
        <v/>
      </c>
      <c r="F33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38" s="14" t="str">
        <f>IF(PaymentSchedule3[[#This Row],[PMT NO]]&lt;&gt;"",PaymentSchedule3[[#This Row],[TOTAL PAYMENT]]-PaymentSchedule3[[#This Row],[INTEREST]],"")</f>
        <v/>
      </c>
      <c r="I338" s="14" t="str">
        <f>IF(PaymentSchedule3[[#This Row],[PMT NO]]&lt;&gt;"",PaymentSchedule3[[#This Row],[BEGINNING BALANCE]]*(InterestRate/PaymentsPerYear),"")</f>
        <v/>
      </c>
      <c r="J338" s="14" t="str">
        <f>IF(PaymentSchedule3[[#This Row],[PMT NO]]&lt;&gt;"",IF(PaymentSchedule3[[#This Row],[SCHEDULED PAYMENT]]+PaymentSchedule3[[#This Row],[EXTRA PAYMENT]]&lt;=PaymentSchedule3[[#This Row],[BEGINNING BALANCE]],PaymentSchedule3[[#This Row],[BEGINNING BALANCE]]-PaymentSchedule3[[#This Row],[PRINCIPAL]],0),"")</f>
        <v/>
      </c>
      <c r="K338" s="14" t="str">
        <f>IF(PaymentSchedule3[[#This Row],[PMT NO]]&lt;&gt;"",SUM(INDEX(PaymentSchedule3[INTEREST],1,1):PaymentSchedule3[[#This Row],[INTEREST]]),"")</f>
        <v/>
      </c>
    </row>
    <row r="339" spans="2:11" x14ac:dyDescent="0.25">
      <c r="B339" s="12" t="str">
        <f>IF(LoanIsGood,IF(ROW()-ROW(PaymentSchedule3[[#Headers],[PMT NO]])&gt;ScheduledNumberOfPayments,"",ROW()-ROW(PaymentSchedule3[[#Headers],[PMT NO]])),"")</f>
        <v/>
      </c>
      <c r="C339" s="13" t="str">
        <f>IF(PaymentSchedule3[[#This Row],[PMT NO]]&lt;&gt;"",EOMONTH(LoanStartDate,ROW(PaymentSchedule3[[#This Row],[PMT NO]])-ROW(PaymentSchedule3[[#Headers],[PMT NO]])-2)+DAY(LoanStartDate),"")</f>
        <v/>
      </c>
      <c r="D339" s="14" t="str">
        <f>IF(PaymentSchedule3[[#This Row],[PMT NO]]&lt;&gt;"",IF(ROW()-ROW(PaymentSchedule3[[#Headers],[BEGINNING BALANCE]])=1,LoanAmount,INDEX(PaymentSchedule3[ENDING BALANCE],ROW()-ROW(PaymentSchedule3[[#Headers],[BEGINNING BALANCE]])-1)),"")</f>
        <v/>
      </c>
      <c r="E339" s="14" t="str">
        <f>IF(PaymentSchedule3[[#This Row],[PMT NO]]&lt;&gt;"",ScheduledPayment,"")</f>
        <v/>
      </c>
      <c r="F33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39" s="14" t="str">
        <f>IF(PaymentSchedule3[[#This Row],[PMT NO]]&lt;&gt;"",PaymentSchedule3[[#This Row],[TOTAL PAYMENT]]-PaymentSchedule3[[#This Row],[INTEREST]],"")</f>
        <v/>
      </c>
      <c r="I339" s="14" t="str">
        <f>IF(PaymentSchedule3[[#This Row],[PMT NO]]&lt;&gt;"",PaymentSchedule3[[#This Row],[BEGINNING BALANCE]]*(InterestRate/PaymentsPerYear),"")</f>
        <v/>
      </c>
      <c r="J339" s="14" t="str">
        <f>IF(PaymentSchedule3[[#This Row],[PMT NO]]&lt;&gt;"",IF(PaymentSchedule3[[#This Row],[SCHEDULED PAYMENT]]+PaymentSchedule3[[#This Row],[EXTRA PAYMENT]]&lt;=PaymentSchedule3[[#This Row],[BEGINNING BALANCE]],PaymentSchedule3[[#This Row],[BEGINNING BALANCE]]-PaymentSchedule3[[#This Row],[PRINCIPAL]],0),"")</f>
        <v/>
      </c>
      <c r="K339" s="14" t="str">
        <f>IF(PaymentSchedule3[[#This Row],[PMT NO]]&lt;&gt;"",SUM(INDEX(PaymentSchedule3[INTEREST],1,1):PaymentSchedule3[[#This Row],[INTEREST]]),"")</f>
        <v/>
      </c>
    </row>
    <row r="340" spans="2:11" x14ac:dyDescent="0.25">
      <c r="B340" s="12" t="str">
        <f>IF(LoanIsGood,IF(ROW()-ROW(PaymentSchedule3[[#Headers],[PMT NO]])&gt;ScheduledNumberOfPayments,"",ROW()-ROW(PaymentSchedule3[[#Headers],[PMT NO]])),"")</f>
        <v/>
      </c>
      <c r="C340" s="13" t="str">
        <f>IF(PaymentSchedule3[[#This Row],[PMT NO]]&lt;&gt;"",EOMONTH(LoanStartDate,ROW(PaymentSchedule3[[#This Row],[PMT NO]])-ROW(PaymentSchedule3[[#Headers],[PMT NO]])-2)+DAY(LoanStartDate),"")</f>
        <v/>
      </c>
      <c r="D340" s="14" t="str">
        <f>IF(PaymentSchedule3[[#This Row],[PMT NO]]&lt;&gt;"",IF(ROW()-ROW(PaymentSchedule3[[#Headers],[BEGINNING BALANCE]])=1,LoanAmount,INDEX(PaymentSchedule3[ENDING BALANCE],ROW()-ROW(PaymentSchedule3[[#Headers],[BEGINNING BALANCE]])-1)),"")</f>
        <v/>
      </c>
      <c r="E340" s="14" t="str">
        <f>IF(PaymentSchedule3[[#This Row],[PMT NO]]&lt;&gt;"",ScheduledPayment,"")</f>
        <v/>
      </c>
      <c r="F34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40" s="14" t="str">
        <f>IF(PaymentSchedule3[[#This Row],[PMT NO]]&lt;&gt;"",PaymentSchedule3[[#This Row],[TOTAL PAYMENT]]-PaymentSchedule3[[#This Row],[INTEREST]],"")</f>
        <v/>
      </c>
      <c r="I340" s="14" t="str">
        <f>IF(PaymentSchedule3[[#This Row],[PMT NO]]&lt;&gt;"",PaymentSchedule3[[#This Row],[BEGINNING BALANCE]]*(InterestRate/PaymentsPerYear),"")</f>
        <v/>
      </c>
      <c r="J340" s="14" t="str">
        <f>IF(PaymentSchedule3[[#This Row],[PMT NO]]&lt;&gt;"",IF(PaymentSchedule3[[#This Row],[SCHEDULED PAYMENT]]+PaymentSchedule3[[#This Row],[EXTRA PAYMENT]]&lt;=PaymentSchedule3[[#This Row],[BEGINNING BALANCE]],PaymentSchedule3[[#This Row],[BEGINNING BALANCE]]-PaymentSchedule3[[#This Row],[PRINCIPAL]],0),"")</f>
        <v/>
      </c>
      <c r="K340" s="14" t="str">
        <f>IF(PaymentSchedule3[[#This Row],[PMT NO]]&lt;&gt;"",SUM(INDEX(PaymentSchedule3[INTEREST],1,1):PaymentSchedule3[[#This Row],[INTEREST]]),"")</f>
        <v/>
      </c>
    </row>
    <row r="341" spans="2:11" x14ac:dyDescent="0.25">
      <c r="B341" s="12" t="str">
        <f>IF(LoanIsGood,IF(ROW()-ROW(PaymentSchedule3[[#Headers],[PMT NO]])&gt;ScheduledNumberOfPayments,"",ROW()-ROW(PaymentSchedule3[[#Headers],[PMT NO]])),"")</f>
        <v/>
      </c>
      <c r="C341" s="13" t="str">
        <f>IF(PaymentSchedule3[[#This Row],[PMT NO]]&lt;&gt;"",EOMONTH(LoanStartDate,ROW(PaymentSchedule3[[#This Row],[PMT NO]])-ROW(PaymentSchedule3[[#Headers],[PMT NO]])-2)+DAY(LoanStartDate),"")</f>
        <v/>
      </c>
      <c r="D341" s="14" t="str">
        <f>IF(PaymentSchedule3[[#This Row],[PMT NO]]&lt;&gt;"",IF(ROW()-ROW(PaymentSchedule3[[#Headers],[BEGINNING BALANCE]])=1,LoanAmount,INDEX(PaymentSchedule3[ENDING BALANCE],ROW()-ROW(PaymentSchedule3[[#Headers],[BEGINNING BALANCE]])-1)),"")</f>
        <v/>
      </c>
      <c r="E341" s="14" t="str">
        <f>IF(PaymentSchedule3[[#This Row],[PMT NO]]&lt;&gt;"",ScheduledPayment,"")</f>
        <v/>
      </c>
      <c r="F34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41" s="14" t="str">
        <f>IF(PaymentSchedule3[[#This Row],[PMT NO]]&lt;&gt;"",PaymentSchedule3[[#This Row],[TOTAL PAYMENT]]-PaymentSchedule3[[#This Row],[INTEREST]],"")</f>
        <v/>
      </c>
      <c r="I341" s="14" t="str">
        <f>IF(PaymentSchedule3[[#This Row],[PMT NO]]&lt;&gt;"",PaymentSchedule3[[#This Row],[BEGINNING BALANCE]]*(InterestRate/PaymentsPerYear),"")</f>
        <v/>
      </c>
      <c r="J341" s="14" t="str">
        <f>IF(PaymentSchedule3[[#This Row],[PMT NO]]&lt;&gt;"",IF(PaymentSchedule3[[#This Row],[SCHEDULED PAYMENT]]+PaymentSchedule3[[#This Row],[EXTRA PAYMENT]]&lt;=PaymentSchedule3[[#This Row],[BEGINNING BALANCE]],PaymentSchedule3[[#This Row],[BEGINNING BALANCE]]-PaymentSchedule3[[#This Row],[PRINCIPAL]],0),"")</f>
        <v/>
      </c>
      <c r="K341" s="14" t="str">
        <f>IF(PaymentSchedule3[[#This Row],[PMT NO]]&lt;&gt;"",SUM(INDEX(PaymentSchedule3[INTEREST],1,1):PaymentSchedule3[[#This Row],[INTEREST]]),"")</f>
        <v/>
      </c>
    </row>
    <row r="342" spans="2:11" x14ac:dyDescent="0.25">
      <c r="B342" s="12" t="str">
        <f>IF(LoanIsGood,IF(ROW()-ROW(PaymentSchedule3[[#Headers],[PMT NO]])&gt;ScheduledNumberOfPayments,"",ROW()-ROW(PaymentSchedule3[[#Headers],[PMT NO]])),"")</f>
        <v/>
      </c>
      <c r="C342" s="13" t="str">
        <f>IF(PaymentSchedule3[[#This Row],[PMT NO]]&lt;&gt;"",EOMONTH(LoanStartDate,ROW(PaymentSchedule3[[#This Row],[PMT NO]])-ROW(PaymentSchedule3[[#Headers],[PMT NO]])-2)+DAY(LoanStartDate),"")</f>
        <v/>
      </c>
      <c r="D342" s="14" t="str">
        <f>IF(PaymentSchedule3[[#This Row],[PMT NO]]&lt;&gt;"",IF(ROW()-ROW(PaymentSchedule3[[#Headers],[BEGINNING BALANCE]])=1,LoanAmount,INDEX(PaymentSchedule3[ENDING BALANCE],ROW()-ROW(PaymentSchedule3[[#Headers],[BEGINNING BALANCE]])-1)),"")</f>
        <v/>
      </c>
      <c r="E342" s="14" t="str">
        <f>IF(PaymentSchedule3[[#This Row],[PMT NO]]&lt;&gt;"",ScheduledPayment,"")</f>
        <v/>
      </c>
      <c r="F34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42" s="14" t="str">
        <f>IF(PaymentSchedule3[[#This Row],[PMT NO]]&lt;&gt;"",PaymentSchedule3[[#This Row],[TOTAL PAYMENT]]-PaymentSchedule3[[#This Row],[INTEREST]],"")</f>
        <v/>
      </c>
      <c r="I342" s="14" t="str">
        <f>IF(PaymentSchedule3[[#This Row],[PMT NO]]&lt;&gt;"",PaymentSchedule3[[#This Row],[BEGINNING BALANCE]]*(InterestRate/PaymentsPerYear),"")</f>
        <v/>
      </c>
      <c r="J342" s="14" t="str">
        <f>IF(PaymentSchedule3[[#This Row],[PMT NO]]&lt;&gt;"",IF(PaymentSchedule3[[#This Row],[SCHEDULED PAYMENT]]+PaymentSchedule3[[#This Row],[EXTRA PAYMENT]]&lt;=PaymentSchedule3[[#This Row],[BEGINNING BALANCE]],PaymentSchedule3[[#This Row],[BEGINNING BALANCE]]-PaymentSchedule3[[#This Row],[PRINCIPAL]],0),"")</f>
        <v/>
      </c>
      <c r="K342" s="14" t="str">
        <f>IF(PaymentSchedule3[[#This Row],[PMT NO]]&lt;&gt;"",SUM(INDEX(PaymentSchedule3[INTEREST],1,1):PaymentSchedule3[[#This Row],[INTEREST]]),"")</f>
        <v/>
      </c>
    </row>
    <row r="343" spans="2:11" x14ac:dyDescent="0.25">
      <c r="B343" s="12" t="str">
        <f>IF(LoanIsGood,IF(ROW()-ROW(PaymentSchedule3[[#Headers],[PMT NO]])&gt;ScheduledNumberOfPayments,"",ROW()-ROW(PaymentSchedule3[[#Headers],[PMT NO]])),"")</f>
        <v/>
      </c>
      <c r="C343" s="13" t="str">
        <f>IF(PaymentSchedule3[[#This Row],[PMT NO]]&lt;&gt;"",EOMONTH(LoanStartDate,ROW(PaymentSchedule3[[#This Row],[PMT NO]])-ROW(PaymentSchedule3[[#Headers],[PMT NO]])-2)+DAY(LoanStartDate),"")</f>
        <v/>
      </c>
      <c r="D343" s="14" t="str">
        <f>IF(PaymentSchedule3[[#This Row],[PMT NO]]&lt;&gt;"",IF(ROW()-ROW(PaymentSchedule3[[#Headers],[BEGINNING BALANCE]])=1,LoanAmount,INDEX(PaymentSchedule3[ENDING BALANCE],ROW()-ROW(PaymentSchedule3[[#Headers],[BEGINNING BALANCE]])-1)),"")</f>
        <v/>
      </c>
      <c r="E343" s="14" t="str">
        <f>IF(PaymentSchedule3[[#This Row],[PMT NO]]&lt;&gt;"",ScheduledPayment,"")</f>
        <v/>
      </c>
      <c r="F34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43" s="14" t="str">
        <f>IF(PaymentSchedule3[[#This Row],[PMT NO]]&lt;&gt;"",PaymentSchedule3[[#This Row],[TOTAL PAYMENT]]-PaymentSchedule3[[#This Row],[INTEREST]],"")</f>
        <v/>
      </c>
      <c r="I343" s="14" t="str">
        <f>IF(PaymentSchedule3[[#This Row],[PMT NO]]&lt;&gt;"",PaymentSchedule3[[#This Row],[BEGINNING BALANCE]]*(InterestRate/PaymentsPerYear),"")</f>
        <v/>
      </c>
      <c r="J343" s="14" t="str">
        <f>IF(PaymentSchedule3[[#This Row],[PMT NO]]&lt;&gt;"",IF(PaymentSchedule3[[#This Row],[SCHEDULED PAYMENT]]+PaymentSchedule3[[#This Row],[EXTRA PAYMENT]]&lt;=PaymentSchedule3[[#This Row],[BEGINNING BALANCE]],PaymentSchedule3[[#This Row],[BEGINNING BALANCE]]-PaymentSchedule3[[#This Row],[PRINCIPAL]],0),"")</f>
        <v/>
      </c>
      <c r="K343" s="14" t="str">
        <f>IF(PaymentSchedule3[[#This Row],[PMT NO]]&lt;&gt;"",SUM(INDEX(PaymentSchedule3[INTEREST],1,1):PaymentSchedule3[[#This Row],[INTEREST]]),"")</f>
        <v/>
      </c>
    </row>
    <row r="344" spans="2:11" x14ac:dyDescent="0.25">
      <c r="B344" s="12" t="str">
        <f>IF(LoanIsGood,IF(ROW()-ROW(PaymentSchedule3[[#Headers],[PMT NO]])&gt;ScheduledNumberOfPayments,"",ROW()-ROW(PaymentSchedule3[[#Headers],[PMT NO]])),"")</f>
        <v/>
      </c>
      <c r="C344" s="13" t="str">
        <f>IF(PaymentSchedule3[[#This Row],[PMT NO]]&lt;&gt;"",EOMONTH(LoanStartDate,ROW(PaymentSchedule3[[#This Row],[PMT NO]])-ROW(PaymentSchedule3[[#Headers],[PMT NO]])-2)+DAY(LoanStartDate),"")</f>
        <v/>
      </c>
      <c r="D344" s="14" t="str">
        <f>IF(PaymentSchedule3[[#This Row],[PMT NO]]&lt;&gt;"",IF(ROW()-ROW(PaymentSchedule3[[#Headers],[BEGINNING BALANCE]])=1,LoanAmount,INDEX(PaymentSchedule3[ENDING BALANCE],ROW()-ROW(PaymentSchedule3[[#Headers],[BEGINNING BALANCE]])-1)),"")</f>
        <v/>
      </c>
      <c r="E344" s="14" t="str">
        <f>IF(PaymentSchedule3[[#This Row],[PMT NO]]&lt;&gt;"",ScheduledPayment,"")</f>
        <v/>
      </c>
      <c r="F34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44" s="14" t="str">
        <f>IF(PaymentSchedule3[[#This Row],[PMT NO]]&lt;&gt;"",PaymentSchedule3[[#This Row],[TOTAL PAYMENT]]-PaymentSchedule3[[#This Row],[INTEREST]],"")</f>
        <v/>
      </c>
      <c r="I344" s="14" t="str">
        <f>IF(PaymentSchedule3[[#This Row],[PMT NO]]&lt;&gt;"",PaymentSchedule3[[#This Row],[BEGINNING BALANCE]]*(InterestRate/PaymentsPerYear),"")</f>
        <v/>
      </c>
      <c r="J344" s="14" t="str">
        <f>IF(PaymentSchedule3[[#This Row],[PMT NO]]&lt;&gt;"",IF(PaymentSchedule3[[#This Row],[SCHEDULED PAYMENT]]+PaymentSchedule3[[#This Row],[EXTRA PAYMENT]]&lt;=PaymentSchedule3[[#This Row],[BEGINNING BALANCE]],PaymentSchedule3[[#This Row],[BEGINNING BALANCE]]-PaymentSchedule3[[#This Row],[PRINCIPAL]],0),"")</f>
        <v/>
      </c>
      <c r="K344" s="14" t="str">
        <f>IF(PaymentSchedule3[[#This Row],[PMT NO]]&lt;&gt;"",SUM(INDEX(PaymentSchedule3[INTEREST],1,1):PaymentSchedule3[[#This Row],[INTEREST]]),"")</f>
        <v/>
      </c>
    </row>
    <row r="345" spans="2:11" x14ac:dyDescent="0.25">
      <c r="B345" s="12" t="str">
        <f>IF(LoanIsGood,IF(ROW()-ROW(PaymentSchedule3[[#Headers],[PMT NO]])&gt;ScheduledNumberOfPayments,"",ROW()-ROW(PaymentSchedule3[[#Headers],[PMT NO]])),"")</f>
        <v/>
      </c>
      <c r="C345" s="13" t="str">
        <f>IF(PaymentSchedule3[[#This Row],[PMT NO]]&lt;&gt;"",EOMONTH(LoanStartDate,ROW(PaymentSchedule3[[#This Row],[PMT NO]])-ROW(PaymentSchedule3[[#Headers],[PMT NO]])-2)+DAY(LoanStartDate),"")</f>
        <v/>
      </c>
      <c r="D345" s="14" t="str">
        <f>IF(PaymentSchedule3[[#This Row],[PMT NO]]&lt;&gt;"",IF(ROW()-ROW(PaymentSchedule3[[#Headers],[BEGINNING BALANCE]])=1,LoanAmount,INDEX(PaymentSchedule3[ENDING BALANCE],ROW()-ROW(PaymentSchedule3[[#Headers],[BEGINNING BALANCE]])-1)),"")</f>
        <v/>
      </c>
      <c r="E345" s="14" t="str">
        <f>IF(PaymentSchedule3[[#This Row],[PMT NO]]&lt;&gt;"",ScheduledPayment,"")</f>
        <v/>
      </c>
      <c r="F34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45" s="14" t="str">
        <f>IF(PaymentSchedule3[[#This Row],[PMT NO]]&lt;&gt;"",PaymentSchedule3[[#This Row],[TOTAL PAYMENT]]-PaymentSchedule3[[#This Row],[INTEREST]],"")</f>
        <v/>
      </c>
      <c r="I345" s="14" t="str">
        <f>IF(PaymentSchedule3[[#This Row],[PMT NO]]&lt;&gt;"",PaymentSchedule3[[#This Row],[BEGINNING BALANCE]]*(InterestRate/PaymentsPerYear),"")</f>
        <v/>
      </c>
      <c r="J345" s="14" t="str">
        <f>IF(PaymentSchedule3[[#This Row],[PMT NO]]&lt;&gt;"",IF(PaymentSchedule3[[#This Row],[SCHEDULED PAYMENT]]+PaymentSchedule3[[#This Row],[EXTRA PAYMENT]]&lt;=PaymentSchedule3[[#This Row],[BEGINNING BALANCE]],PaymentSchedule3[[#This Row],[BEGINNING BALANCE]]-PaymentSchedule3[[#This Row],[PRINCIPAL]],0),"")</f>
        <v/>
      </c>
      <c r="K345" s="14" t="str">
        <f>IF(PaymentSchedule3[[#This Row],[PMT NO]]&lt;&gt;"",SUM(INDEX(PaymentSchedule3[INTEREST],1,1):PaymentSchedule3[[#This Row],[INTEREST]]),"")</f>
        <v/>
      </c>
    </row>
    <row r="346" spans="2:11" x14ac:dyDescent="0.25">
      <c r="B346" s="12" t="str">
        <f>IF(LoanIsGood,IF(ROW()-ROW(PaymentSchedule3[[#Headers],[PMT NO]])&gt;ScheduledNumberOfPayments,"",ROW()-ROW(PaymentSchedule3[[#Headers],[PMT NO]])),"")</f>
        <v/>
      </c>
      <c r="C346" s="13" t="str">
        <f>IF(PaymentSchedule3[[#This Row],[PMT NO]]&lt;&gt;"",EOMONTH(LoanStartDate,ROW(PaymentSchedule3[[#This Row],[PMT NO]])-ROW(PaymentSchedule3[[#Headers],[PMT NO]])-2)+DAY(LoanStartDate),"")</f>
        <v/>
      </c>
      <c r="D346" s="14" t="str">
        <f>IF(PaymentSchedule3[[#This Row],[PMT NO]]&lt;&gt;"",IF(ROW()-ROW(PaymentSchedule3[[#Headers],[BEGINNING BALANCE]])=1,LoanAmount,INDEX(PaymentSchedule3[ENDING BALANCE],ROW()-ROW(PaymentSchedule3[[#Headers],[BEGINNING BALANCE]])-1)),"")</f>
        <v/>
      </c>
      <c r="E346" s="14" t="str">
        <f>IF(PaymentSchedule3[[#This Row],[PMT NO]]&lt;&gt;"",ScheduledPayment,"")</f>
        <v/>
      </c>
      <c r="F34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46" s="14" t="str">
        <f>IF(PaymentSchedule3[[#This Row],[PMT NO]]&lt;&gt;"",PaymentSchedule3[[#This Row],[TOTAL PAYMENT]]-PaymentSchedule3[[#This Row],[INTEREST]],"")</f>
        <v/>
      </c>
      <c r="I346" s="14" t="str">
        <f>IF(PaymentSchedule3[[#This Row],[PMT NO]]&lt;&gt;"",PaymentSchedule3[[#This Row],[BEGINNING BALANCE]]*(InterestRate/PaymentsPerYear),"")</f>
        <v/>
      </c>
      <c r="J346" s="14" t="str">
        <f>IF(PaymentSchedule3[[#This Row],[PMT NO]]&lt;&gt;"",IF(PaymentSchedule3[[#This Row],[SCHEDULED PAYMENT]]+PaymentSchedule3[[#This Row],[EXTRA PAYMENT]]&lt;=PaymentSchedule3[[#This Row],[BEGINNING BALANCE]],PaymentSchedule3[[#This Row],[BEGINNING BALANCE]]-PaymentSchedule3[[#This Row],[PRINCIPAL]],0),"")</f>
        <v/>
      </c>
      <c r="K346" s="14" t="str">
        <f>IF(PaymentSchedule3[[#This Row],[PMT NO]]&lt;&gt;"",SUM(INDEX(PaymentSchedule3[INTEREST],1,1):PaymentSchedule3[[#This Row],[INTEREST]]),"")</f>
        <v/>
      </c>
    </row>
    <row r="347" spans="2:11" x14ac:dyDescent="0.25">
      <c r="B347" s="12" t="str">
        <f>IF(LoanIsGood,IF(ROW()-ROW(PaymentSchedule3[[#Headers],[PMT NO]])&gt;ScheduledNumberOfPayments,"",ROW()-ROW(PaymentSchedule3[[#Headers],[PMT NO]])),"")</f>
        <v/>
      </c>
      <c r="C347" s="13" t="str">
        <f>IF(PaymentSchedule3[[#This Row],[PMT NO]]&lt;&gt;"",EOMONTH(LoanStartDate,ROW(PaymentSchedule3[[#This Row],[PMT NO]])-ROW(PaymentSchedule3[[#Headers],[PMT NO]])-2)+DAY(LoanStartDate),"")</f>
        <v/>
      </c>
      <c r="D347" s="14" t="str">
        <f>IF(PaymentSchedule3[[#This Row],[PMT NO]]&lt;&gt;"",IF(ROW()-ROW(PaymentSchedule3[[#Headers],[BEGINNING BALANCE]])=1,LoanAmount,INDEX(PaymentSchedule3[ENDING BALANCE],ROW()-ROW(PaymentSchedule3[[#Headers],[BEGINNING BALANCE]])-1)),"")</f>
        <v/>
      </c>
      <c r="E347" s="14" t="str">
        <f>IF(PaymentSchedule3[[#This Row],[PMT NO]]&lt;&gt;"",ScheduledPayment,"")</f>
        <v/>
      </c>
      <c r="F34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47" s="14" t="str">
        <f>IF(PaymentSchedule3[[#This Row],[PMT NO]]&lt;&gt;"",PaymentSchedule3[[#This Row],[TOTAL PAYMENT]]-PaymentSchedule3[[#This Row],[INTEREST]],"")</f>
        <v/>
      </c>
      <c r="I347" s="14" t="str">
        <f>IF(PaymentSchedule3[[#This Row],[PMT NO]]&lt;&gt;"",PaymentSchedule3[[#This Row],[BEGINNING BALANCE]]*(InterestRate/PaymentsPerYear),"")</f>
        <v/>
      </c>
      <c r="J347" s="14" t="str">
        <f>IF(PaymentSchedule3[[#This Row],[PMT NO]]&lt;&gt;"",IF(PaymentSchedule3[[#This Row],[SCHEDULED PAYMENT]]+PaymentSchedule3[[#This Row],[EXTRA PAYMENT]]&lt;=PaymentSchedule3[[#This Row],[BEGINNING BALANCE]],PaymentSchedule3[[#This Row],[BEGINNING BALANCE]]-PaymentSchedule3[[#This Row],[PRINCIPAL]],0),"")</f>
        <v/>
      </c>
      <c r="K347" s="14" t="str">
        <f>IF(PaymentSchedule3[[#This Row],[PMT NO]]&lt;&gt;"",SUM(INDEX(PaymentSchedule3[INTEREST],1,1):PaymentSchedule3[[#This Row],[INTEREST]]),"")</f>
        <v/>
      </c>
    </row>
    <row r="348" spans="2:11" x14ac:dyDescent="0.25">
      <c r="B348" s="12" t="str">
        <f>IF(LoanIsGood,IF(ROW()-ROW(PaymentSchedule3[[#Headers],[PMT NO]])&gt;ScheduledNumberOfPayments,"",ROW()-ROW(PaymentSchedule3[[#Headers],[PMT NO]])),"")</f>
        <v/>
      </c>
      <c r="C348" s="13" t="str">
        <f>IF(PaymentSchedule3[[#This Row],[PMT NO]]&lt;&gt;"",EOMONTH(LoanStartDate,ROW(PaymentSchedule3[[#This Row],[PMT NO]])-ROW(PaymentSchedule3[[#Headers],[PMT NO]])-2)+DAY(LoanStartDate),"")</f>
        <v/>
      </c>
      <c r="D348" s="14" t="str">
        <f>IF(PaymentSchedule3[[#This Row],[PMT NO]]&lt;&gt;"",IF(ROW()-ROW(PaymentSchedule3[[#Headers],[BEGINNING BALANCE]])=1,LoanAmount,INDEX(PaymentSchedule3[ENDING BALANCE],ROW()-ROW(PaymentSchedule3[[#Headers],[BEGINNING BALANCE]])-1)),"")</f>
        <v/>
      </c>
      <c r="E348" s="14" t="str">
        <f>IF(PaymentSchedule3[[#This Row],[PMT NO]]&lt;&gt;"",ScheduledPayment,"")</f>
        <v/>
      </c>
      <c r="F34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48" s="14" t="str">
        <f>IF(PaymentSchedule3[[#This Row],[PMT NO]]&lt;&gt;"",PaymentSchedule3[[#This Row],[TOTAL PAYMENT]]-PaymentSchedule3[[#This Row],[INTEREST]],"")</f>
        <v/>
      </c>
      <c r="I348" s="14" t="str">
        <f>IF(PaymentSchedule3[[#This Row],[PMT NO]]&lt;&gt;"",PaymentSchedule3[[#This Row],[BEGINNING BALANCE]]*(InterestRate/PaymentsPerYear),"")</f>
        <v/>
      </c>
      <c r="J348" s="14" t="str">
        <f>IF(PaymentSchedule3[[#This Row],[PMT NO]]&lt;&gt;"",IF(PaymentSchedule3[[#This Row],[SCHEDULED PAYMENT]]+PaymentSchedule3[[#This Row],[EXTRA PAYMENT]]&lt;=PaymentSchedule3[[#This Row],[BEGINNING BALANCE]],PaymentSchedule3[[#This Row],[BEGINNING BALANCE]]-PaymentSchedule3[[#This Row],[PRINCIPAL]],0),"")</f>
        <v/>
      </c>
      <c r="K348" s="14" t="str">
        <f>IF(PaymentSchedule3[[#This Row],[PMT NO]]&lt;&gt;"",SUM(INDEX(PaymentSchedule3[INTEREST],1,1):PaymentSchedule3[[#This Row],[INTEREST]]),"")</f>
        <v/>
      </c>
    </row>
    <row r="349" spans="2:11" x14ac:dyDescent="0.25">
      <c r="B349" s="12" t="str">
        <f>IF(LoanIsGood,IF(ROW()-ROW(PaymentSchedule3[[#Headers],[PMT NO]])&gt;ScheduledNumberOfPayments,"",ROW()-ROW(PaymentSchedule3[[#Headers],[PMT NO]])),"")</f>
        <v/>
      </c>
      <c r="C349" s="13" t="str">
        <f>IF(PaymentSchedule3[[#This Row],[PMT NO]]&lt;&gt;"",EOMONTH(LoanStartDate,ROW(PaymentSchedule3[[#This Row],[PMT NO]])-ROW(PaymentSchedule3[[#Headers],[PMT NO]])-2)+DAY(LoanStartDate),"")</f>
        <v/>
      </c>
      <c r="D349" s="14" t="str">
        <f>IF(PaymentSchedule3[[#This Row],[PMT NO]]&lt;&gt;"",IF(ROW()-ROW(PaymentSchedule3[[#Headers],[BEGINNING BALANCE]])=1,LoanAmount,INDEX(PaymentSchedule3[ENDING BALANCE],ROW()-ROW(PaymentSchedule3[[#Headers],[BEGINNING BALANCE]])-1)),"")</f>
        <v/>
      </c>
      <c r="E349" s="14" t="str">
        <f>IF(PaymentSchedule3[[#This Row],[PMT NO]]&lt;&gt;"",ScheduledPayment,"")</f>
        <v/>
      </c>
      <c r="F34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49" s="14" t="str">
        <f>IF(PaymentSchedule3[[#This Row],[PMT NO]]&lt;&gt;"",PaymentSchedule3[[#This Row],[TOTAL PAYMENT]]-PaymentSchedule3[[#This Row],[INTEREST]],"")</f>
        <v/>
      </c>
      <c r="I349" s="14" t="str">
        <f>IF(PaymentSchedule3[[#This Row],[PMT NO]]&lt;&gt;"",PaymentSchedule3[[#This Row],[BEGINNING BALANCE]]*(InterestRate/PaymentsPerYear),"")</f>
        <v/>
      </c>
      <c r="J349" s="14" t="str">
        <f>IF(PaymentSchedule3[[#This Row],[PMT NO]]&lt;&gt;"",IF(PaymentSchedule3[[#This Row],[SCHEDULED PAYMENT]]+PaymentSchedule3[[#This Row],[EXTRA PAYMENT]]&lt;=PaymentSchedule3[[#This Row],[BEGINNING BALANCE]],PaymentSchedule3[[#This Row],[BEGINNING BALANCE]]-PaymentSchedule3[[#This Row],[PRINCIPAL]],0),"")</f>
        <v/>
      </c>
      <c r="K349" s="14" t="str">
        <f>IF(PaymentSchedule3[[#This Row],[PMT NO]]&lt;&gt;"",SUM(INDEX(PaymentSchedule3[INTEREST],1,1):PaymentSchedule3[[#This Row],[INTEREST]]),"")</f>
        <v/>
      </c>
    </row>
    <row r="350" spans="2:11" x14ac:dyDescent="0.25">
      <c r="B350" s="12" t="str">
        <f>IF(LoanIsGood,IF(ROW()-ROW(PaymentSchedule3[[#Headers],[PMT NO]])&gt;ScheduledNumberOfPayments,"",ROW()-ROW(PaymentSchedule3[[#Headers],[PMT NO]])),"")</f>
        <v/>
      </c>
      <c r="C350" s="13" t="str">
        <f>IF(PaymentSchedule3[[#This Row],[PMT NO]]&lt;&gt;"",EOMONTH(LoanStartDate,ROW(PaymentSchedule3[[#This Row],[PMT NO]])-ROW(PaymentSchedule3[[#Headers],[PMT NO]])-2)+DAY(LoanStartDate),"")</f>
        <v/>
      </c>
      <c r="D350" s="14" t="str">
        <f>IF(PaymentSchedule3[[#This Row],[PMT NO]]&lt;&gt;"",IF(ROW()-ROW(PaymentSchedule3[[#Headers],[BEGINNING BALANCE]])=1,LoanAmount,INDEX(PaymentSchedule3[ENDING BALANCE],ROW()-ROW(PaymentSchedule3[[#Headers],[BEGINNING BALANCE]])-1)),"")</f>
        <v/>
      </c>
      <c r="E350" s="14" t="str">
        <f>IF(PaymentSchedule3[[#This Row],[PMT NO]]&lt;&gt;"",ScheduledPayment,"")</f>
        <v/>
      </c>
      <c r="F35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50" s="14" t="str">
        <f>IF(PaymentSchedule3[[#This Row],[PMT NO]]&lt;&gt;"",PaymentSchedule3[[#This Row],[TOTAL PAYMENT]]-PaymentSchedule3[[#This Row],[INTEREST]],"")</f>
        <v/>
      </c>
      <c r="I350" s="14" t="str">
        <f>IF(PaymentSchedule3[[#This Row],[PMT NO]]&lt;&gt;"",PaymentSchedule3[[#This Row],[BEGINNING BALANCE]]*(InterestRate/PaymentsPerYear),"")</f>
        <v/>
      </c>
      <c r="J350" s="14" t="str">
        <f>IF(PaymentSchedule3[[#This Row],[PMT NO]]&lt;&gt;"",IF(PaymentSchedule3[[#This Row],[SCHEDULED PAYMENT]]+PaymentSchedule3[[#This Row],[EXTRA PAYMENT]]&lt;=PaymentSchedule3[[#This Row],[BEGINNING BALANCE]],PaymentSchedule3[[#This Row],[BEGINNING BALANCE]]-PaymentSchedule3[[#This Row],[PRINCIPAL]],0),"")</f>
        <v/>
      </c>
      <c r="K350" s="14" t="str">
        <f>IF(PaymentSchedule3[[#This Row],[PMT NO]]&lt;&gt;"",SUM(INDEX(PaymentSchedule3[INTEREST],1,1):PaymentSchedule3[[#This Row],[INTEREST]]),"")</f>
        <v/>
      </c>
    </row>
    <row r="351" spans="2:11" x14ac:dyDescent="0.25">
      <c r="B351" s="12" t="str">
        <f>IF(LoanIsGood,IF(ROW()-ROW(PaymentSchedule3[[#Headers],[PMT NO]])&gt;ScheduledNumberOfPayments,"",ROW()-ROW(PaymentSchedule3[[#Headers],[PMT NO]])),"")</f>
        <v/>
      </c>
      <c r="C351" s="13" t="str">
        <f>IF(PaymentSchedule3[[#This Row],[PMT NO]]&lt;&gt;"",EOMONTH(LoanStartDate,ROW(PaymentSchedule3[[#This Row],[PMT NO]])-ROW(PaymentSchedule3[[#Headers],[PMT NO]])-2)+DAY(LoanStartDate),"")</f>
        <v/>
      </c>
      <c r="D351" s="14" t="str">
        <f>IF(PaymentSchedule3[[#This Row],[PMT NO]]&lt;&gt;"",IF(ROW()-ROW(PaymentSchedule3[[#Headers],[BEGINNING BALANCE]])=1,LoanAmount,INDEX(PaymentSchedule3[ENDING BALANCE],ROW()-ROW(PaymentSchedule3[[#Headers],[BEGINNING BALANCE]])-1)),"")</f>
        <v/>
      </c>
      <c r="E351" s="14" t="str">
        <f>IF(PaymentSchedule3[[#This Row],[PMT NO]]&lt;&gt;"",ScheduledPayment,"")</f>
        <v/>
      </c>
      <c r="F35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51" s="14" t="str">
        <f>IF(PaymentSchedule3[[#This Row],[PMT NO]]&lt;&gt;"",PaymentSchedule3[[#This Row],[TOTAL PAYMENT]]-PaymentSchedule3[[#This Row],[INTEREST]],"")</f>
        <v/>
      </c>
      <c r="I351" s="14" t="str">
        <f>IF(PaymentSchedule3[[#This Row],[PMT NO]]&lt;&gt;"",PaymentSchedule3[[#This Row],[BEGINNING BALANCE]]*(InterestRate/PaymentsPerYear),"")</f>
        <v/>
      </c>
      <c r="J351" s="14" t="str">
        <f>IF(PaymentSchedule3[[#This Row],[PMT NO]]&lt;&gt;"",IF(PaymentSchedule3[[#This Row],[SCHEDULED PAYMENT]]+PaymentSchedule3[[#This Row],[EXTRA PAYMENT]]&lt;=PaymentSchedule3[[#This Row],[BEGINNING BALANCE]],PaymentSchedule3[[#This Row],[BEGINNING BALANCE]]-PaymentSchedule3[[#This Row],[PRINCIPAL]],0),"")</f>
        <v/>
      </c>
      <c r="K351" s="14" t="str">
        <f>IF(PaymentSchedule3[[#This Row],[PMT NO]]&lt;&gt;"",SUM(INDEX(PaymentSchedule3[INTEREST],1,1):PaymentSchedule3[[#This Row],[INTEREST]]),"")</f>
        <v/>
      </c>
    </row>
    <row r="352" spans="2:11" x14ac:dyDescent="0.25">
      <c r="B352" s="12" t="str">
        <f>IF(LoanIsGood,IF(ROW()-ROW(PaymentSchedule3[[#Headers],[PMT NO]])&gt;ScheduledNumberOfPayments,"",ROW()-ROW(PaymentSchedule3[[#Headers],[PMT NO]])),"")</f>
        <v/>
      </c>
      <c r="C352" s="13" t="str">
        <f>IF(PaymentSchedule3[[#This Row],[PMT NO]]&lt;&gt;"",EOMONTH(LoanStartDate,ROW(PaymentSchedule3[[#This Row],[PMT NO]])-ROW(PaymentSchedule3[[#Headers],[PMT NO]])-2)+DAY(LoanStartDate),"")</f>
        <v/>
      </c>
      <c r="D352" s="14" t="str">
        <f>IF(PaymentSchedule3[[#This Row],[PMT NO]]&lt;&gt;"",IF(ROW()-ROW(PaymentSchedule3[[#Headers],[BEGINNING BALANCE]])=1,LoanAmount,INDEX(PaymentSchedule3[ENDING BALANCE],ROW()-ROW(PaymentSchedule3[[#Headers],[BEGINNING BALANCE]])-1)),"")</f>
        <v/>
      </c>
      <c r="E352" s="14" t="str">
        <f>IF(PaymentSchedule3[[#This Row],[PMT NO]]&lt;&gt;"",ScheduledPayment,"")</f>
        <v/>
      </c>
      <c r="F35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52" s="14" t="str">
        <f>IF(PaymentSchedule3[[#This Row],[PMT NO]]&lt;&gt;"",PaymentSchedule3[[#This Row],[TOTAL PAYMENT]]-PaymentSchedule3[[#This Row],[INTEREST]],"")</f>
        <v/>
      </c>
      <c r="I352" s="14" t="str">
        <f>IF(PaymentSchedule3[[#This Row],[PMT NO]]&lt;&gt;"",PaymentSchedule3[[#This Row],[BEGINNING BALANCE]]*(InterestRate/PaymentsPerYear),"")</f>
        <v/>
      </c>
      <c r="J352" s="14" t="str">
        <f>IF(PaymentSchedule3[[#This Row],[PMT NO]]&lt;&gt;"",IF(PaymentSchedule3[[#This Row],[SCHEDULED PAYMENT]]+PaymentSchedule3[[#This Row],[EXTRA PAYMENT]]&lt;=PaymentSchedule3[[#This Row],[BEGINNING BALANCE]],PaymentSchedule3[[#This Row],[BEGINNING BALANCE]]-PaymentSchedule3[[#This Row],[PRINCIPAL]],0),"")</f>
        <v/>
      </c>
      <c r="K352" s="14" t="str">
        <f>IF(PaymentSchedule3[[#This Row],[PMT NO]]&lt;&gt;"",SUM(INDEX(PaymentSchedule3[INTEREST],1,1):PaymentSchedule3[[#This Row],[INTEREST]]),"")</f>
        <v/>
      </c>
    </row>
    <row r="353" spans="2:11" x14ac:dyDescent="0.25">
      <c r="B353" s="12" t="str">
        <f>IF(LoanIsGood,IF(ROW()-ROW(PaymentSchedule3[[#Headers],[PMT NO]])&gt;ScheduledNumberOfPayments,"",ROW()-ROW(PaymentSchedule3[[#Headers],[PMT NO]])),"")</f>
        <v/>
      </c>
      <c r="C353" s="13" t="str">
        <f>IF(PaymentSchedule3[[#This Row],[PMT NO]]&lt;&gt;"",EOMONTH(LoanStartDate,ROW(PaymentSchedule3[[#This Row],[PMT NO]])-ROW(PaymentSchedule3[[#Headers],[PMT NO]])-2)+DAY(LoanStartDate),"")</f>
        <v/>
      </c>
      <c r="D353" s="14" t="str">
        <f>IF(PaymentSchedule3[[#This Row],[PMT NO]]&lt;&gt;"",IF(ROW()-ROW(PaymentSchedule3[[#Headers],[BEGINNING BALANCE]])=1,LoanAmount,INDEX(PaymentSchedule3[ENDING BALANCE],ROW()-ROW(PaymentSchedule3[[#Headers],[BEGINNING BALANCE]])-1)),"")</f>
        <v/>
      </c>
      <c r="E353" s="14" t="str">
        <f>IF(PaymentSchedule3[[#This Row],[PMT NO]]&lt;&gt;"",ScheduledPayment,"")</f>
        <v/>
      </c>
      <c r="F35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53" s="14" t="str">
        <f>IF(PaymentSchedule3[[#This Row],[PMT NO]]&lt;&gt;"",PaymentSchedule3[[#This Row],[TOTAL PAYMENT]]-PaymentSchedule3[[#This Row],[INTEREST]],"")</f>
        <v/>
      </c>
      <c r="I353" s="14" t="str">
        <f>IF(PaymentSchedule3[[#This Row],[PMT NO]]&lt;&gt;"",PaymentSchedule3[[#This Row],[BEGINNING BALANCE]]*(InterestRate/PaymentsPerYear),"")</f>
        <v/>
      </c>
      <c r="J353" s="14" t="str">
        <f>IF(PaymentSchedule3[[#This Row],[PMT NO]]&lt;&gt;"",IF(PaymentSchedule3[[#This Row],[SCHEDULED PAYMENT]]+PaymentSchedule3[[#This Row],[EXTRA PAYMENT]]&lt;=PaymentSchedule3[[#This Row],[BEGINNING BALANCE]],PaymentSchedule3[[#This Row],[BEGINNING BALANCE]]-PaymentSchedule3[[#This Row],[PRINCIPAL]],0),"")</f>
        <v/>
      </c>
      <c r="K353" s="14" t="str">
        <f>IF(PaymentSchedule3[[#This Row],[PMT NO]]&lt;&gt;"",SUM(INDEX(PaymentSchedule3[INTEREST],1,1):PaymentSchedule3[[#This Row],[INTEREST]]),"")</f>
        <v/>
      </c>
    </row>
    <row r="354" spans="2:11" x14ac:dyDescent="0.25">
      <c r="B354" s="12" t="str">
        <f>IF(LoanIsGood,IF(ROW()-ROW(PaymentSchedule3[[#Headers],[PMT NO]])&gt;ScheduledNumberOfPayments,"",ROW()-ROW(PaymentSchedule3[[#Headers],[PMT NO]])),"")</f>
        <v/>
      </c>
      <c r="C354" s="13" t="str">
        <f>IF(PaymentSchedule3[[#This Row],[PMT NO]]&lt;&gt;"",EOMONTH(LoanStartDate,ROW(PaymentSchedule3[[#This Row],[PMT NO]])-ROW(PaymentSchedule3[[#Headers],[PMT NO]])-2)+DAY(LoanStartDate),"")</f>
        <v/>
      </c>
      <c r="D354" s="14" t="str">
        <f>IF(PaymentSchedule3[[#This Row],[PMT NO]]&lt;&gt;"",IF(ROW()-ROW(PaymentSchedule3[[#Headers],[BEGINNING BALANCE]])=1,LoanAmount,INDEX(PaymentSchedule3[ENDING BALANCE],ROW()-ROW(PaymentSchedule3[[#Headers],[BEGINNING BALANCE]])-1)),"")</f>
        <v/>
      </c>
      <c r="E354" s="14" t="str">
        <f>IF(PaymentSchedule3[[#This Row],[PMT NO]]&lt;&gt;"",ScheduledPayment,"")</f>
        <v/>
      </c>
      <c r="F35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54" s="14" t="str">
        <f>IF(PaymentSchedule3[[#This Row],[PMT NO]]&lt;&gt;"",PaymentSchedule3[[#This Row],[TOTAL PAYMENT]]-PaymentSchedule3[[#This Row],[INTEREST]],"")</f>
        <v/>
      </c>
      <c r="I354" s="14" t="str">
        <f>IF(PaymentSchedule3[[#This Row],[PMT NO]]&lt;&gt;"",PaymentSchedule3[[#This Row],[BEGINNING BALANCE]]*(InterestRate/PaymentsPerYear),"")</f>
        <v/>
      </c>
      <c r="J354" s="14" t="str">
        <f>IF(PaymentSchedule3[[#This Row],[PMT NO]]&lt;&gt;"",IF(PaymentSchedule3[[#This Row],[SCHEDULED PAYMENT]]+PaymentSchedule3[[#This Row],[EXTRA PAYMENT]]&lt;=PaymentSchedule3[[#This Row],[BEGINNING BALANCE]],PaymentSchedule3[[#This Row],[BEGINNING BALANCE]]-PaymentSchedule3[[#This Row],[PRINCIPAL]],0),"")</f>
        <v/>
      </c>
      <c r="K354" s="14" t="str">
        <f>IF(PaymentSchedule3[[#This Row],[PMT NO]]&lt;&gt;"",SUM(INDEX(PaymentSchedule3[INTEREST],1,1):PaymentSchedule3[[#This Row],[INTEREST]]),"")</f>
        <v/>
      </c>
    </row>
    <row r="355" spans="2:11" x14ac:dyDescent="0.25">
      <c r="B355" s="12" t="str">
        <f>IF(LoanIsGood,IF(ROW()-ROW(PaymentSchedule3[[#Headers],[PMT NO]])&gt;ScheduledNumberOfPayments,"",ROW()-ROW(PaymentSchedule3[[#Headers],[PMT NO]])),"")</f>
        <v/>
      </c>
      <c r="C355" s="13" t="str">
        <f>IF(PaymentSchedule3[[#This Row],[PMT NO]]&lt;&gt;"",EOMONTH(LoanStartDate,ROW(PaymentSchedule3[[#This Row],[PMT NO]])-ROW(PaymentSchedule3[[#Headers],[PMT NO]])-2)+DAY(LoanStartDate),"")</f>
        <v/>
      </c>
      <c r="D355" s="14" t="str">
        <f>IF(PaymentSchedule3[[#This Row],[PMT NO]]&lt;&gt;"",IF(ROW()-ROW(PaymentSchedule3[[#Headers],[BEGINNING BALANCE]])=1,LoanAmount,INDEX(PaymentSchedule3[ENDING BALANCE],ROW()-ROW(PaymentSchedule3[[#Headers],[BEGINNING BALANCE]])-1)),"")</f>
        <v/>
      </c>
      <c r="E355" s="14" t="str">
        <f>IF(PaymentSchedule3[[#This Row],[PMT NO]]&lt;&gt;"",ScheduledPayment,"")</f>
        <v/>
      </c>
      <c r="F35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55" s="14" t="str">
        <f>IF(PaymentSchedule3[[#This Row],[PMT NO]]&lt;&gt;"",PaymentSchedule3[[#This Row],[TOTAL PAYMENT]]-PaymentSchedule3[[#This Row],[INTEREST]],"")</f>
        <v/>
      </c>
      <c r="I355" s="14" t="str">
        <f>IF(PaymentSchedule3[[#This Row],[PMT NO]]&lt;&gt;"",PaymentSchedule3[[#This Row],[BEGINNING BALANCE]]*(InterestRate/PaymentsPerYear),"")</f>
        <v/>
      </c>
      <c r="J355" s="14" t="str">
        <f>IF(PaymentSchedule3[[#This Row],[PMT NO]]&lt;&gt;"",IF(PaymentSchedule3[[#This Row],[SCHEDULED PAYMENT]]+PaymentSchedule3[[#This Row],[EXTRA PAYMENT]]&lt;=PaymentSchedule3[[#This Row],[BEGINNING BALANCE]],PaymentSchedule3[[#This Row],[BEGINNING BALANCE]]-PaymentSchedule3[[#This Row],[PRINCIPAL]],0),"")</f>
        <v/>
      </c>
      <c r="K355" s="14" t="str">
        <f>IF(PaymentSchedule3[[#This Row],[PMT NO]]&lt;&gt;"",SUM(INDEX(PaymentSchedule3[INTEREST],1,1):PaymentSchedule3[[#This Row],[INTEREST]]),"")</f>
        <v/>
      </c>
    </row>
    <row r="356" spans="2:11" x14ac:dyDescent="0.25">
      <c r="B356" s="12" t="str">
        <f>IF(LoanIsGood,IF(ROW()-ROW(PaymentSchedule3[[#Headers],[PMT NO]])&gt;ScheduledNumberOfPayments,"",ROW()-ROW(PaymentSchedule3[[#Headers],[PMT NO]])),"")</f>
        <v/>
      </c>
      <c r="C356" s="13" t="str">
        <f>IF(PaymentSchedule3[[#This Row],[PMT NO]]&lt;&gt;"",EOMONTH(LoanStartDate,ROW(PaymentSchedule3[[#This Row],[PMT NO]])-ROW(PaymentSchedule3[[#Headers],[PMT NO]])-2)+DAY(LoanStartDate),"")</f>
        <v/>
      </c>
      <c r="D356" s="14" t="str">
        <f>IF(PaymentSchedule3[[#This Row],[PMT NO]]&lt;&gt;"",IF(ROW()-ROW(PaymentSchedule3[[#Headers],[BEGINNING BALANCE]])=1,LoanAmount,INDEX(PaymentSchedule3[ENDING BALANCE],ROW()-ROW(PaymentSchedule3[[#Headers],[BEGINNING BALANCE]])-1)),"")</f>
        <v/>
      </c>
      <c r="E356" s="14" t="str">
        <f>IF(PaymentSchedule3[[#This Row],[PMT NO]]&lt;&gt;"",ScheduledPayment,"")</f>
        <v/>
      </c>
      <c r="F35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56" s="14" t="str">
        <f>IF(PaymentSchedule3[[#This Row],[PMT NO]]&lt;&gt;"",PaymentSchedule3[[#This Row],[TOTAL PAYMENT]]-PaymentSchedule3[[#This Row],[INTEREST]],"")</f>
        <v/>
      </c>
      <c r="I356" s="14" t="str">
        <f>IF(PaymentSchedule3[[#This Row],[PMT NO]]&lt;&gt;"",PaymentSchedule3[[#This Row],[BEGINNING BALANCE]]*(InterestRate/PaymentsPerYear),"")</f>
        <v/>
      </c>
      <c r="J356" s="14" t="str">
        <f>IF(PaymentSchedule3[[#This Row],[PMT NO]]&lt;&gt;"",IF(PaymentSchedule3[[#This Row],[SCHEDULED PAYMENT]]+PaymentSchedule3[[#This Row],[EXTRA PAYMENT]]&lt;=PaymentSchedule3[[#This Row],[BEGINNING BALANCE]],PaymentSchedule3[[#This Row],[BEGINNING BALANCE]]-PaymentSchedule3[[#This Row],[PRINCIPAL]],0),"")</f>
        <v/>
      </c>
      <c r="K356" s="14" t="str">
        <f>IF(PaymentSchedule3[[#This Row],[PMT NO]]&lt;&gt;"",SUM(INDEX(PaymentSchedule3[INTEREST],1,1):PaymentSchedule3[[#This Row],[INTEREST]]),"")</f>
        <v/>
      </c>
    </row>
    <row r="357" spans="2:11" x14ac:dyDescent="0.25">
      <c r="B357" s="12" t="str">
        <f>IF(LoanIsGood,IF(ROW()-ROW(PaymentSchedule3[[#Headers],[PMT NO]])&gt;ScheduledNumberOfPayments,"",ROW()-ROW(PaymentSchedule3[[#Headers],[PMT NO]])),"")</f>
        <v/>
      </c>
      <c r="C357" s="13" t="str">
        <f>IF(PaymentSchedule3[[#This Row],[PMT NO]]&lt;&gt;"",EOMONTH(LoanStartDate,ROW(PaymentSchedule3[[#This Row],[PMT NO]])-ROW(PaymentSchedule3[[#Headers],[PMT NO]])-2)+DAY(LoanStartDate),"")</f>
        <v/>
      </c>
      <c r="D357" s="14" t="str">
        <f>IF(PaymentSchedule3[[#This Row],[PMT NO]]&lt;&gt;"",IF(ROW()-ROW(PaymentSchedule3[[#Headers],[BEGINNING BALANCE]])=1,LoanAmount,INDEX(PaymentSchedule3[ENDING BALANCE],ROW()-ROW(PaymentSchedule3[[#Headers],[BEGINNING BALANCE]])-1)),"")</f>
        <v/>
      </c>
      <c r="E357" s="14" t="str">
        <f>IF(PaymentSchedule3[[#This Row],[PMT NO]]&lt;&gt;"",ScheduledPayment,"")</f>
        <v/>
      </c>
      <c r="F35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57" s="14" t="str">
        <f>IF(PaymentSchedule3[[#This Row],[PMT NO]]&lt;&gt;"",PaymentSchedule3[[#This Row],[TOTAL PAYMENT]]-PaymentSchedule3[[#This Row],[INTEREST]],"")</f>
        <v/>
      </c>
      <c r="I357" s="14" t="str">
        <f>IF(PaymentSchedule3[[#This Row],[PMT NO]]&lt;&gt;"",PaymentSchedule3[[#This Row],[BEGINNING BALANCE]]*(InterestRate/PaymentsPerYear),"")</f>
        <v/>
      </c>
      <c r="J357" s="14" t="str">
        <f>IF(PaymentSchedule3[[#This Row],[PMT NO]]&lt;&gt;"",IF(PaymentSchedule3[[#This Row],[SCHEDULED PAYMENT]]+PaymentSchedule3[[#This Row],[EXTRA PAYMENT]]&lt;=PaymentSchedule3[[#This Row],[BEGINNING BALANCE]],PaymentSchedule3[[#This Row],[BEGINNING BALANCE]]-PaymentSchedule3[[#This Row],[PRINCIPAL]],0),"")</f>
        <v/>
      </c>
      <c r="K357" s="14" t="str">
        <f>IF(PaymentSchedule3[[#This Row],[PMT NO]]&lt;&gt;"",SUM(INDEX(PaymentSchedule3[INTEREST],1,1):PaymentSchedule3[[#This Row],[INTEREST]]),"")</f>
        <v/>
      </c>
    </row>
    <row r="358" spans="2:11" x14ac:dyDescent="0.25">
      <c r="B358" s="12" t="str">
        <f>IF(LoanIsGood,IF(ROW()-ROW(PaymentSchedule3[[#Headers],[PMT NO]])&gt;ScheduledNumberOfPayments,"",ROW()-ROW(PaymentSchedule3[[#Headers],[PMT NO]])),"")</f>
        <v/>
      </c>
      <c r="C358" s="13" t="str">
        <f>IF(PaymentSchedule3[[#This Row],[PMT NO]]&lt;&gt;"",EOMONTH(LoanStartDate,ROW(PaymentSchedule3[[#This Row],[PMT NO]])-ROW(PaymentSchedule3[[#Headers],[PMT NO]])-2)+DAY(LoanStartDate),"")</f>
        <v/>
      </c>
      <c r="D358" s="14" t="str">
        <f>IF(PaymentSchedule3[[#This Row],[PMT NO]]&lt;&gt;"",IF(ROW()-ROW(PaymentSchedule3[[#Headers],[BEGINNING BALANCE]])=1,LoanAmount,INDEX(PaymentSchedule3[ENDING BALANCE],ROW()-ROW(PaymentSchedule3[[#Headers],[BEGINNING BALANCE]])-1)),"")</f>
        <v/>
      </c>
      <c r="E358" s="14" t="str">
        <f>IF(PaymentSchedule3[[#This Row],[PMT NO]]&lt;&gt;"",ScheduledPayment,"")</f>
        <v/>
      </c>
      <c r="F35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58" s="14" t="str">
        <f>IF(PaymentSchedule3[[#This Row],[PMT NO]]&lt;&gt;"",PaymentSchedule3[[#This Row],[TOTAL PAYMENT]]-PaymentSchedule3[[#This Row],[INTEREST]],"")</f>
        <v/>
      </c>
      <c r="I358" s="14" t="str">
        <f>IF(PaymentSchedule3[[#This Row],[PMT NO]]&lt;&gt;"",PaymentSchedule3[[#This Row],[BEGINNING BALANCE]]*(InterestRate/PaymentsPerYear),"")</f>
        <v/>
      </c>
      <c r="J358" s="14" t="str">
        <f>IF(PaymentSchedule3[[#This Row],[PMT NO]]&lt;&gt;"",IF(PaymentSchedule3[[#This Row],[SCHEDULED PAYMENT]]+PaymentSchedule3[[#This Row],[EXTRA PAYMENT]]&lt;=PaymentSchedule3[[#This Row],[BEGINNING BALANCE]],PaymentSchedule3[[#This Row],[BEGINNING BALANCE]]-PaymentSchedule3[[#This Row],[PRINCIPAL]],0),"")</f>
        <v/>
      </c>
      <c r="K358" s="14" t="str">
        <f>IF(PaymentSchedule3[[#This Row],[PMT NO]]&lt;&gt;"",SUM(INDEX(PaymentSchedule3[INTEREST],1,1):PaymentSchedule3[[#This Row],[INTEREST]]),"")</f>
        <v/>
      </c>
    </row>
    <row r="359" spans="2:11" x14ac:dyDescent="0.25">
      <c r="B359" s="12" t="str">
        <f>IF(LoanIsGood,IF(ROW()-ROW(PaymentSchedule3[[#Headers],[PMT NO]])&gt;ScheduledNumberOfPayments,"",ROW()-ROW(PaymentSchedule3[[#Headers],[PMT NO]])),"")</f>
        <v/>
      </c>
      <c r="C359" s="13" t="str">
        <f>IF(PaymentSchedule3[[#This Row],[PMT NO]]&lt;&gt;"",EOMONTH(LoanStartDate,ROW(PaymentSchedule3[[#This Row],[PMT NO]])-ROW(PaymentSchedule3[[#Headers],[PMT NO]])-2)+DAY(LoanStartDate),"")</f>
        <v/>
      </c>
      <c r="D359" s="14" t="str">
        <f>IF(PaymentSchedule3[[#This Row],[PMT NO]]&lt;&gt;"",IF(ROW()-ROW(PaymentSchedule3[[#Headers],[BEGINNING BALANCE]])=1,LoanAmount,INDEX(PaymentSchedule3[ENDING BALANCE],ROW()-ROW(PaymentSchedule3[[#Headers],[BEGINNING BALANCE]])-1)),"")</f>
        <v/>
      </c>
      <c r="E359" s="14" t="str">
        <f>IF(PaymentSchedule3[[#This Row],[PMT NO]]&lt;&gt;"",ScheduledPayment,"")</f>
        <v/>
      </c>
      <c r="F35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59" s="14" t="str">
        <f>IF(PaymentSchedule3[[#This Row],[PMT NO]]&lt;&gt;"",PaymentSchedule3[[#This Row],[TOTAL PAYMENT]]-PaymentSchedule3[[#This Row],[INTEREST]],"")</f>
        <v/>
      </c>
      <c r="I359" s="14" t="str">
        <f>IF(PaymentSchedule3[[#This Row],[PMT NO]]&lt;&gt;"",PaymentSchedule3[[#This Row],[BEGINNING BALANCE]]*(InterestRate/PaymentsPerYear),"")</f>
        <v/>
      </c>
      <c r="J359" s="14" t="str">
        <f>IF(PaymentSchedule3[[#This Row],[PMT NO]]&lt;&gt;"",IF(PaymentSchedule3[[#This Row],[SCHEDULED PAYMENT]]+PaymentSchedule3[[#This Row],[EXTRA PAYMENT]]&lt;=PaymentSchedule3[[#This Row],[BEGINNING BALANCE]],PaymentSchedule3[[#This Row],[BEGINNING BALANCE]]-PaymentSchedule3[[#This Row],[PRINCIPAL]],0),"")</f>
        <v/>
      </c>
      <c r="K359" s="14" t="str">
        <f>IF(PaymentSchedule3[[#This Row],[PMT NO]]&lt;&gt;"",SUM(INDEX(PaymentSchedule3[INTEREST],1,1):PaymentSchedule3[[#This Row],[INTEREST]]),"")</f>
        <v/>
      </c>
    </row>
    <row r="360" spans="2:11" x14ac:dyDescent="0.25">
      <c r="B360" s="12" t="str">
        <f>IF(LoanIsGood,IF(ROW()-ROW(PaymentSchedule3[[#Headers],[PMT NO]])&gt;ScheduledNumberOfPayments,"",ROW()-ROW(PaymentSchedule3[[#Headers],[PMT NO]])),"")</f>
        <v/>
      </c>
      <c r="C360" s="13" t="str">
        <f>IF(PaymentSchedule3[[#This Row],[PMT NO]]&lt;&gt;"",EOMONTH(LoanStartDate,ROW(PaymentSchedule3[[#This Row],[PMT NO]])-ROW(PaymentSchedule3[[#Headers],[PMT NO]])-2)+DAY(LoanStartDate),"")</f>
        <v/>
      </c>
      <c r="D360" s="14" t="str">
        <f>IF(PaymentSchedule3[[#This Row],[PMT NO]]&lt;&gt;"",IF(ROW()-ROW(PaymentSchedule3[[#Headers],[BEGINNING BALANCE]])=1,LoanAmount,INDEX(PaymentSchedule3[ENDING BALANCE],ROW()-ROW(PaymentSchedule3[[#Headers],[BEGINNING BALANCE]])-1)),"")</f>
        <v/>
      </c>
      <c r="E360" s="14" t="str">
        <f>IF(PaymentSchedule3[[#This Row],[PMT NO]]&lt;&gt;"",ScheduledPayment,"")</f>
        <v/>
      </c>
      <c r="F36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60" s="14" t="str">
        <f>IF(PaymentSchedule3[[#This Row],[PMT NO]]&lt;&gt;"",PaymentSchedule3[[#This Row],[TOTAL PAYMENT]]-PaymentSchedule3[[#This Row],[INTEREST]],"")</f>
        <v/>
      </c>
      <c r="I360" s="14" t="str">
        <f>IF(PaymentSchedule3[[#This Row],[PMT NO]]&lt;&gt;"",PaymentSchedule3[[#This Row],[BEGINNING BALANCE]]*(InterestRate/PaymentsPerYear),"")</f>
        <v/>
      </c>
      <c r="J360" s="14" t="str">
        <f>IF(PaymentSchedule3[[#This Row],[PMT NO]]&lt;&gt;"",IF(PaymentSchedule3[[#This Row],[SCHEDULED PAYMENT]]+PaymentSchedule3[[#This Row],[EXTRA PAYMENT]]&lt;=PaymentSchedule3[[#This Row],[BEGINNING BALANCE]],PaymentSchedule3[[#This Row],[BEGINNING BALANCE]]-PaymentSchedule3[[#This Row],[PRINCIPAL]],0),"")</f>
        <v/>
      </c>
      <c r="K360" s="14" t="str">
        <f>IF(PaymentSchedule3[[#This Row],[PMT NO]]&lt;&gt;"",SUM(INDEX(PaymentSchedule3[INTEREST],1,1):PaymentSchedule3[[#This Row],[INTEREST]]),"")</f>
        <v/>
      </c>
    </row>
    <row r="361" spans="2:11" x14ac:dyDescent="0.25">
      <c r="B361" s="12" t="str">
        <f>IF(LoanIsGood,IF(ROW()-ROW(PaymentSchedule3[[#Headers],[PMT NO]])&gt;ScheduledNumberOfPayments,"",ROW()-ROW(PaymentSchedule3[[#Headers],[PMT NO]])),"")</f>
        <v/>
      </c>
      <c r="C361" s="13" t="str">
        <f>IF(PaymentSchedule3[[#This Row],[PMT NO]]&lt;&gt;"",EOMONTH(LoanStartDate,ROW(PaymentSchedule3[[#This Row],[PMT NO]])-ROW(PaymentSchedule3[[#Headers],[PMT NO]])-2)+DAY(LoanStartDate),"")</f>
        <v/>
      </c>
      <c r="D361" s="14" t="str">
        <f>IF(PaymentSchedule3[[#This Row],[PMT NO]]&lt;&gt;"",IF(ROW()-ROW(PaymentSchedule3[[#Headers],[BEGINNING BALANCE]])=1,LoanAmount,INDEX(PaymentSchedule3[ENDING BALANCE],ROW()-ROW(PaymentSchedule3[[#Headers],[BEGINNING BALANCE]])-1)),"")</f>
        <v/>
      </c>
      <c r="E361" s="14" t="str">
        <f>IF(PaymentSchedule3[[#This Row],[PMT NO]]&lt;&gt;"",ScheduledPayment,"")</f>
        <v/>
      </c>
      <c r="F36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61" s="14" t="str">
        <f>IF(PaymentSchedule3[[#This Row],[PMT NO]]&lt;&gt;"",PaymentSchedule3[[#This Row],[TOTAL PAYMENT]]-PaymentSchedule3[[#This Row],[INTEREST]],"")</f>
        <v/>
      </c>
      <c r="I361" s="14" t="str">
        <f>IF(PaymentSchedule3[[#This Row],[PMT NO]]&lt;&gt;"",PaymentSchedule3[[#This Row],[BEGINNING BALANCE]]*(InterestRate/PaymentsPerYear),"")</f>
        <v/>
      </c>
      <c r="J361" s="14" t="str">
        <f>IF(PaymentSchedule3[[#This Row],[PMT NO]]&lt;&gt;"",IF(PaymentSchedule3[[#This Row],[SCHEDULED PAYMENT]]+PaymentSchedule3[[#This Row],[EXTRA PAYMENT]]&lt;=PaymentSchedule3[[#This Row],[BEGINNING BALANCE]],PaymentSchedule3[[#This Row],[BEGINNING BALANCE]]-PaymentSchedule3[[#This Row],[PRINCIPAL]],0),"")</f>
        <v/>
      </c>
      <c r="K361" s="14" t="str">
        <f>IF(PaymentSchedule3[[#This Row],[PMT NO]]&lt;&gt;"",SUM(INDEX(PaymentSchedule3[INTEREST],1,1):PaymentSchedule3[[#This Row],[INTEREST]]),"")</f>
        <v/>
      </c>
    </row>
    <row r="362" spans="2:11" x14ac:dyDescent="0.25">
      <c r="B362" s="12" t="str">
        <f>IF(LoanIsGood,IF(ROW()-ROW(PaymentSchedule3[[#Headers],[PMT NO]])&gt;ScheduledNumberOfPayments,"",ROW()-ROW(PaymentSchedule3[[#Headers],[PMT NO]])),"")</f>
        <v/>
      </c>
      <c r="C362" s="13" t="str">
        <f>IF(PaymentSchedule3[[#This Row],[PMT NO]]&lt;&gt;"",EOMONTH(LoanStartDate,ROW(PaymentSchedule3[[#This Row],[PMT NO]])-ROW(PaymentSchedule3[[#Headers],[PMT NO]])-2)+DAY(LoanStartDate),"")</f>
        <v/>
      </c>
      <c r="D362" s="14" t="str">
        <f>IF(PaymentSchedule3[[#This Row],[PMT NO]]&lt;&gt;"",IF(ROW()-ROW(PaymentSchedule3[[#Headers],[BEGINNING BALANCE]])=1,LoanAmount,INDEX(PaymentSchedule3[ENDING BALANCE],ROW()-ROW(PaymentSchedule3[[#Headers],[BEGINNING BALANCE]])-1)),"")</f>
        <v/>
      </c>
      <c r="E362" s="14" t="str">
        <f>IF(PaymentSchedule3[[#This Row],[PMT NO]]&lt;&gt;"",ScheduledPayment,"")</f>
        <v/>
      </c>
      <c r="F36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62" s="14" t="str">
        <f>IF(PaymentSchedule3[[#This Row],[PMT NO]]&lt;&gt;"",PaymentSchedule3[[#This Row],[TOTAL PAYMENT]]-PaymentSchedule3[[#This Row],[INTEREST]],"")</f>
        <v/>
      </c>
      <c r="I362" s="14" t="str">
        <f>IF(PaymentSchedule3[[#This Row],[PMT NO]]&lt;&gt;"",PaymentSchedule3[[#This Row],[BEGINNING BALANCE]]*(InterestRate/PaymentsPerYear),"")</f>
        <v/>
      </c>
      <c r="J362" s="14" t="str">
        <f>IF(PaymentSchedule3[[#This Row],[PMT NO]]&lt;&gt;"",IF(PaymentSchedule3[[#This Row],[SCHEDULED PAYMENT]]+PaymentSchedule3[[#This Row],[EXTRA PAYMENT]]&lt;=PaymentSchedule3[[#This Row],[BEGINNING BALANCE]],PaymentSchedule3[[#This Row],[BEGINNING BALANCE]]-PaymentSchedule3[[#This Row],[PRINCIPAL]],0),"")</f>
        <v/>
      </c>
      <c r="K362" s="14" t="str">
        <f>IF(PaymentSchedule3[[#This Row],[PMT NO]]&lt;&gt;"",SUM(INDEX(PaymentSchedule3[INTEREST],1,1):PaymentSchedule3[[#This Row],[INTEREST]]),"")</f>
        <v/>
      </c>
    </row>
    <row r="363" spans="2:11" x14ac:dyDescent="0.25">
      <c r="B363" s="12" t="str">
        <f>IF(LoanIsGood,IF(ROW()-ROW(PaymentSchedule3[[#Headers],[PMT NO]])&gt;ScheduledNumberOfPayments,"",ROW()-ROW(PaymentSchedule3[[#Headers],[PMT NO]])),"")</f>
        <v/>
      </c>
      <c r="C363" s="13" t="str">
        <f>IF(PaymentSchedule3[[#This Row],[PMT NO]]&lt;&gt;"",EOMONTH(LoanStartDate,ROW(PaymentSchedule3[[#This Row],[PMT NO]])-ROW(PaymentSchedule3[[#Headers],[PMT NO]])-2)+DAY(LoanStartDate),"")</f>
        <v/>
      </c>
      <c r="D363" s="14" t="str">
        <f>IF(PaymentSchedule3[[#This Row],[PMT NO]]&lt;&gt;"",IF(ROW()-ROW(PaymentSchedule3[[#Headers],[BEGINNING BALANCE]])=1,LoanAmount,INDEX(PaymentSchedule3[ENDING BALANCE],ROW()-ROW(PaymentSchedule3[[#Headers],[BEGINNING BALANCE]])-1)),"")</f>
        <v/>
      </c>
      <c r="E363" s="14" t="str">
        <f>IF(PaymentSchedule3[[#This Row],[PMT NO]]&lt;&gt;"",ScheduledPayment,"")</f>
        <v/>
      </c>
      <c r="F363"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3"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63" s="14" t="str">
        <f>IF(PaymentSchedule3[[#This Row],[PMT NO]]&lt;&gt;"",PaymentSchedule3[[#This Row],[TOTAL PAYMENT]]-PaymentSchedule3[[#This Row],[INTEREST]],"")</f>
        <v/>
      </c>
      <c r="I363" s="14" t="str">
        <f>IF(PaymentSchedule3[[#This Row],[PMT NO]]&lt;&gt;"",PaymentSchedule3[[#This Row],[BEGINNING BALANCE]]*(InterestRate/PaymentsPerYear),"")</f>
        <v/>
      </c>
      <c r="J363" s="14" t="str">
        <f>IF(PaymentSchedule3[[#This Row],[PMT NO]]&lt;&gt;"",IF(PaymentSchedule3[[#This Row],[SCHEDULED PAYMENT]]+PaymentSchedule3[[#This Row],[EXTRA PAYMENT]]&lt;=PaymentSchedule3[[#This Row],[BEGINNING BALANCE]],PaymentSchedule3[[#This Row],[BEGINNING BALANCE]]-PaymentSchedule3[[#This Row],[PRINCIPAL]],0),"")</f>
        <v/>
      </c>
      <c r="K363" s="14" t="str">
        <f>IF(PaymentSchedule3[[#This Row],[PMT NO]]&lt;&gt;"",SUM(INDEX(PaymentSchedule3[INTEREST],1,1):PaymentSchedule3[[#This Row],[INTEREST]]),"")</f>
        <v/>
      </c>
    </row>
    <row r="364" spans="2:11" x14ac:dyDescent="0.25">
      <c r="B364" s="12" t="str">
        <f>IF(LoanIsGood,IF(ROW()-ROW(PaymentSchedule3[[#Headers],[PMT NO]])&gt;ScheduledNumberOfPayments,"",ROW()-ROW(PaymentSchedule3[[#Headers],[PMT NO]])),"")</f>
        <v/>
      </c>
      <c r="C364" s="13" t="str">
        <f>IF(PaymentSchedule3[[#This Row],[PMT NO]]&lt;&gt;"",EOMONTH(LoanStartDate,ROW(PaymentSchedule3[[#This Row],[PMT NO]])-ROW(PaymentSchedule3[[#Headers],[PMT NO]])-2)+DAY(LoanStartDate),"")</f>
        <v/>
      </c>
      <c r="D364" s="14" t="str">
        <f>IF(PaymentSchedule3[[#This Row],[PMT NO]]&lt;&gt;"",IF(ROW()-ROW(PaymentSchedule3[[#Headers],[BEGINNING BALANCE]])=1,LoanAmount,INDEX(PaymentSchedule3[ENDING BALANCE],ROW()-ROW(PaymentSchedule3[[#Headers],[BEGINNING BALANCE]])-1)),"")</f>
        <v/>
      </c>
      <c r="E364" s="14" t="str">
        <f>IF(PaymentSchedule3[[#This Row],[PMT NO]]&lt;&gt;"",ScheduledPayment,"")</f>
        <v/>
      </c>
      <c r="F364"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4"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64" s="14" t="str">
        <f>IF(PaymentSchedule3[[#This Row],[PMT NO]]&lt;&gt;"",PaymentSchedule3[[#This Row],[TOTAL PAYMENT]]-PaymentSchedule3[[#This Row],[INTEREST]],"")</f>
        <v/>
      </c>
      <c r="I364" s="14" t="str">
        <f>IF(PaymentSchedule3[[#This Row],[PMT NO]]&lt;&gt;"",PaymentSchedule3[[#This Row],[BEGINNING BALANCE]]*(InterestRate/PaymentsPerYear),"")</f>
        <v/>
      </c>
      <c r="J364" s="14" t="str">
        <f>IF(PaymentSchedule3[[#This Row],[PMT NO]]&lt;&gt;"",IF(PaymentSchedule3[[#This Row],[SCHEDULED PAYMENT]]+PaymentSchedule3[[#This Row],[EXTRA PAYMENT]]&lt;=PaymentSchedule3[[#This Row],[BEGINNING BALANCE]],PaymentSchedule3[[#This Row],[BEGINNING BALANCE]]-PaymentSchedule3[[#This Row],[PRINCIPAL]],0),"")</f>
        <v/>
      </c>
      <c r="K364" s="14" t="str">
        <f>IF(PaymentSchedule3[[#This Row],[PMT NO]]&lt;&gt;"",SUM(INDEX(PaymentSchedule3[INTEREST],1,1):PaymentSchedule3[[#This Row],[INTEREST]]),"")</f>
        <v/>
      </c>
    </row>
    <row r="365" spans="2:11" x14ac:dyDescent="0.25">
      <c r="B365" s="12" t="str">
        <f>IF(LoanIsGood,IF(ROW()-ROW(PaymentSchedule3[[#Headers],[PMT NO]])&gt;ScheduledNumberOfPayments,"",ROW()-ROW(PaymentSchedule3[[#Headers],[PMT NO]])),"")</f>
        <v/>
      </c>
      <c r="C365" s="13" t="str">
        <f>IF(PaymentSchedule3[[#This Row],[PMT NO]]&lt;&gt;"",EOMONTH(LoanStartDate,ROW(PaymentSchedule3[[#This Row],[PMT NO]])-ROW(PaymentSchedule3[[#Headers],[PMT NO]])-2)+DAY(LoanStartDate),"")</f>
        <v/>
      </c>
      <c r="D365" s="14" t="str">
        <f>IF(PaymentSchedule3[[#This Row],[PMT NO]]&lt;&gt;"",IF(ROW()-ROW(PaymentSchedule3[[#Headers],[BEGINNING BALANCE]])=1,LoanAmount,INDEX(PaymentSchedule3[ENDING BALANCE],ROW()-ROW(PaymentSchedule3[[#Headers],[BEGINNING BALANCE]])-1)),"")</f>
        <v/>
      </c>
      <c r="E365" s="14" t="str">
        <f>IF(PaymentSchedule3[[#This Row],[PMT NO]]&lt;&gt;"",ScheduledPayment,"")</f>
        <v/>
      </c>
      <c r="F365"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5"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65" s="14" t="str">
        <f>IF(PaymentSchedule3[[#This Row],[PMT NO]]&lt;&gt;"",PaymentSchedule3[[#This Row],[TOTAL PAYMENT]]-PaymentSchedule3[[#This Row],[INTEREST]],"")</f>
        <v/>
      </c>
      <c r="I365" s="14" t="str">
        <f>IF(PaymentSchedule3[[#This Row],[PMT NO]]&lt;&gt;"",PaymentSchedule3[[#This Row],[BEGINNING BALANCE]]*(InterestRate/PaymentsPerYear),"")</f>
        <v/>
      </c>
      <c r="J365" s="14" t="str">
        <f>IF(PaymentSchedule3[[#This Row],[PMT NO]]&lt;&gt;"",IF(PaymentSchedule3[[#This Row],[SCHEDULED PAYMENT]]+PaymentSchedule3[[#This Row],[EXTRA PAYMENT]]&lt;=PaymentSchedule3[[#This Row],[BEGINNING BALANCE]],PaymentSchedule3[[#This Row],[BEGINNING BALANCE]]-PaymentSchedule3[[#This Row],[PRINCIPAL]],0),"")</f>
        <v/>
      </c>
      <c r="K365" s="14" t="str">
        <f>IF(PaymentSchedule3[[#This Row],[PMT NO]]&lt;&gt;"",SUM(INDEX(PaymentSchedule3[INTEREST],1,1):PaymentSchedule3[[#This Row],[INTEREST]]),"")</f>
        <v/>
      </c>
    </row>
    <row r="366" spans="2:11" x14ac:dyDescent="0.25">
      <c r="B366" s="12" t="str">
        <f>IF(LoanIsGood,IF(ROW()-ROW(PaymentSchedule3[[#Headers],[PMT NO]])&gt;ScheduledNumberOfPayments,"",ROW()-ROW(PaymentSchedule3[[#Headers],[PMT NO]])),"")</f>
        <v/>
      </c>
      <c r="C366" s="13" t="str">
        <f>IF(PaymentSchedule3[[#This Row],[PMT NO]]&lt;&gt;"",EOMONTH(LoanStartDate,ROW(PaymentSchedule3[[#This Row],[PMT NO]])-ROW(PaymentSchedule3[[#Headers],[PMT NO]])-2)+DAY(LoanStartDate),"")</f>
        <v/>
      </c>
      <c r="D366" s="14" t="str">
        <f>IF(PaymentSchedule3[[#This Row],[PMT NO]]&lt;&gt;"",IF(ROW()-ROW(PaymentSchedule3[[#Headers],[BEGINNING BALANCE]])=1,LoanAmount,INDEX(PaymentSchedule3[ENDING BALANCE],ROW()-ROW(PaymentSchedule3[[#Headers],[BEGINNING BALANCE]])-1)),"")</f>
        <v/>
      </c>
      <c r="E366" s="14" t="str">
        <f>IF(PaymentSchedule3[[#This Row],[PMT NO]]&lt;&gt;"",ScheduledPayment,"")</f>
        <v/>
      </c>
      <c r="F366"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6"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66" s="14" t="str">
        <f>IF(PaymentSchedule3[[#This Row],[PMT NO]]&lt;&gt;"",PaymentSchedule3[[#This Row],[TOTAL PAYMENT]]-PaymentSchedule3[[#This Row],[INTEREST]],"")</f>
        <v/>
      </c>
      <c r="I366" s="14" t="str">
        <f>IF(PaymentSchedule3[[#This Row],[PMT NO]]&lt;&gt;"",PaymentSchedule3[[#This Row],[BEGINNING BALANCE]]*(InterestRate/PaymentsPerYear),"")</f>
        <v/>
      </c>
      <c r="J366" s="14" t="str">
        <f>IF(PaymentSchedule3[[#This Row],[PMT NO]]&lt;&gt;"",IF(PaymentSchedule3[[#This Row],[SCHEDULED PAYMENT]]+PaymentSchedule3[[#This Row],[EXTRA PAYMENT]]&lt;=PaymentSchedule3[[#This Row],[BEGINNING BALANCE]],PaymentSchedule3[[#This Row],[BEGINNING BALANCE]]-PaymentSchedule3[[#This Row],[PRINCIPAL]],0),"")</f>
        <v/>
      </c>
      <c r="K366" s="14" t="str">
        <f>IF(PaymentSchedule3[[#This Row],[PMT NO]]&lt;&gt;"",SUM(INDEX(PaymentSchedule3[INTEREST],1,1):PaymentSchedule3[[#This Row],[INTEREST]]),"")</f>
        <v/>
      </c>
    </row>
    <row r="367" spans="2:11" x14ac:dyDescent="0.25">
      <c r="B367" s="12" t="str">
        <f>IF(LoanIsGood,IF(ROW()-ROW(PaymentSchedule3[[#Headers],[PMT NO]])&gt;ScheduledNumberOfPayments,"",ROW()-ROW(PaymentSchedule3[[#Headers],[PMT NO]])),"")</f>
        <v/>
      </c>
      <c r="C367" s="13" t="str">
        <f>IF(PaymentSchedule3[[#This Row],[PMT NO]]&lt;&gt;"",EOMONTH(LoanStartDate,ROW(PaymentSchedule3[[#This Row],[PMT NO]])-ROW(PaymentSchedule3[[#Headers],[PMT NO]])-2)+DAY(LoanStartDate),"")</f>
        <v/>
      </c>
      <c r="D367" s="14" t="str">
        <f>IF(PaymentSchedule3[[#This Row],[PMT NO]]&lt;&gt;"",IF(ROW()-ROW(PaymentSchedule3[[#Headers],[BEGINNING BALANCE]])=1,LoanAmount,INDEX(PaymentSchedule3[ENDING BALANCE],ROW()-ROW(PaymentSchedule3[[#Headers],[BEGINNING BALANCE]])-1)),"")</f>
        <v/>
      </c>
      <c r="E367" s="14" t="str">
        <f>IF(PaymentSchedule3[[#This Row],[PMT NO]]&lt;&gt;"",ScheduledPayment,"")</f>
        <v/>
      </c>
      <c r="F367"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7"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67" s="14" t="str">
        <f>IF(PaymentSchedule3[[#This Row],[PMT NO]]&lt;&gt;"",PaymentSchedule3[[#This Row],[TOTAL PAYMENT]]-PaymentSchedule3[[#This Row],[INTEREST]],"")</f>
        <v/>
      </c>
      <c r="I367" s="14" t="str">
        <f>IF(PaymentSchedule3[[#This Row],[PMT NO]]&lt;&gt;"",PaymentSchedule3[[#This Row],[BEGINNING BALANCE]]*(InterestRate/PaymentsPerYear),"")</f>
        <v/>
      </c>
      <c r="J367" s="14" t="str">
        <f>IF(PaymentSchedule3[[#This Row],[PMT NO]]&lt;&gt;"",IF(PaymentSchedule3[[#This Row],[SCHEDULED PAYMENT]]+PaymentSchedule3[[#This Row],[EXTRA PAYMENT]]&lt;=PaymentSchedule3[[#This Row],[BEGINNING BALANCE]],PaymentSchedule3[[#This Row],[BEGINNING BALANCE]]-PaymentSchedule3[[#This Row],[PRINCIPAL]],0),"")</f>
        <v/>
      </c>
      <c r="K367" s="14" t="str">
        <f>IF(PaymentSchedule3[[#This Row],[PMT NO]]&lt;&gt;"",SUM(INDEX(PaymentSchedule3[INTEREST],1,1):PaymentSchedule3[[#This Row],[INTEREST]]),"")</f>
        <v/>
      </c>
    </row>
    <row r="368" spans="2:11" x14ac:dyDescent="0.25">
      <c r="B368" s="12" t="str">
        <f>IF(LoanIsGood,IF(ROW()-ROW(PaymentSchedule3[[#Headers],[PMT NO]])&gt;ScheduledNumberOfPayments,"",ROW()-ROW(PaymentSchedule3[[#Headers],[PMT NO]])),"")</f>
        <v/>
      </c>
      <c r="C368" s="13" t="str">
        <f>IF(PaymentSchedule3[[#This Row],[PMT NO]]&lt;&gt;"",EOMONTH(LoanStartDate,ROW(PaymentSchedule3[[#This Row],[PMT NO]])-ROW(PaymentSchedule3[[#Headers],[PMT NO]])-2)+DAY(LoanStartDate),"")</f>
        <v/>
      </c>
      <c r="D368" s="14" t="str">
        <f>IF(PaymentSchedule3[[#This Row],[PMT NO]]&lt;&gt;"",IF(ROW()-ROW(PaymentSchedule3[[#Headers],[BEGINNING BALANCE]])=1,LoanAmount,INDEX(PaymentSchedule3[ENDING BALANCE],ROW()-ROW(PaymentSchedule3[[#Headers],[BEGINNING BALANCE]])-1)),"")</f>
        <v/>
      </c>
      <c r="E368" s="14" t="str">
        <f>IF(PaymentSchedule3[[#This Row],[PMT NO]]&lt;&gt;"",ScheduledPayment,"")</f>
        <v/>
      </c>
      <c r="F368"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8"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68" s="14" t="str">
        <f>IF(PaymentSchedule3[[#This Row],[PMT NO]]&lt;&gt;"",PaymentSchedule3[[#This Row],[TOTAL PAYMENT]]-PaymentSchedule3[[#This Row],[INTEREST]],"")</f>
        <v/>
      </c>
      <c r="I368" s="14" t="str">
        <f>IF(PaymentSchedule3[[#This Row],[PMT NO]]&lt;&gt;"",PaymentSchedule3[[#This Row],[BEGINNING BALANCE]]*(InterestRate/PaymentsPerYear),"")</f>
        <v/>
      </c>
      <c r="J368" s="14" t="str">
        <f>IF(PaymentSchedule3[[#This Row],[PMT NO]]&lt;&gt;"",IF(PaymentSchedule3[[#This Row],[SCHEDULED PAYMENT]]+PaymentSchedule3[[#This Row],[EXTRA PAYMENT]]&lt;=PaymentSchedule3[[#This Row],[BEGINNING BALANCE]],PaymentSchedule3[[#This Row],[BEGINNING BALANCE]]-PaymentSchedule3[[#This Row],[PRINCIPAL]],0),"")</f>
        <v/>
      </c>
      <c r="K368" s="14" t="str">
        <f>IF(PaymentSchedule3[[#This Row],[PMT NO]]&lt;&gt;"",SUM(INDEX(PaymentSchedule3[INTEREST],1,1):PaymentSchedule3[[#This Row],[INTEREST]]),"")</f>
        <v/>
      </c>
    </row>
    <row r="369" spans="2:11" x14ac:dyDescent="0.25">
      <c r="B369" s="12" t="str">
        <f>IF(LoanIsGood,IF(ROW()-ROW(PaymentSchedule3[[#Headers],[PMT NO]])&gt;ScheduledNumberOfPayments,"",ROW()-ROW(PaymentSchedule3[[#Headers],[PMT NO]])),"")</f>
        <v/>
      </c>
      <c r="C369" s="13" t="str">
        <f>IF(PaymentSchedule3[[#This Row],[PMT NO]]&lt;&gt;"",EOMONTH(LoanStartDate,ROW(PaymentSchedule3[[#This Row],[PMT NO]])-ROW(PaymentSchedule3[[#Headers],[PMT NO]])-2)+DAY(LoanStartDate),"")</f>
        <v/>
      </c>
      <c r="D369" s="14" t="str">
        <f>IF(PaymentSchedule3[[#This Row],[PMT NO]]&lt;&gt;"",IF(ROW()-ROW(PaymentSchedule3[[#Headers],[BEGINNING BALANCE]])=1,LoanAmount,INDEX(PaymentSchedule3[ENDING BALANCE],ROW()-ROW(PaymentSchedule3[[#Headers],[BEGINNING BALANCE]])-1)),"")</f>
        <v/>
      </c>
      <c r="E369" s="14" t="str">
        <f>IF(PaymentSchedule3[[#This Row],[PMT NO]]&lt;&gt;"",ScheduledPayment,"")</f>
        <v/>
      </c>
      <c r="F369"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9"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69" s="14" t="str">
        <f>IF(PaymentSchedule3[[#This Row],[PMT NO]]&lt;&gt;"",PaymentSchedule3[[#This Row],[TOTAL PAYMENT]]-PaymentSchedule3[[#This Row],[INTEREST]],"")</f>
        <v/>
      </c>
      <c r="I369" s="14" t="str">
        <f>IF(PaymentSchedule3[[#This Row],[PMT NO]]&lt;&gt;"",PaymentSchedule3[[#This Row],[BEGINNING BALANCE]]*(InterestRate/PaymentsPerYear),"")</f>
        <v/>
      </c>
      <c r="J369" s="14" t="str">
        <f>IF(PaymentSchedule3[[#This Row],[PMT NO]]&lt;&gt;"",IF(PaymentSchedule3[[#This Row],[SCHEDULED PAYMENT]]+PaymentSchedule3[[#This Row],[EXTRA PAYMENT]]&lt;=PaymentSchedule3[[#This Row],[BEGINNING BALANCE]],PaymentSchedule3[[#This Row],[BEGINNING BALANCE]]-PaymentSchedule3[[#This Row],[PRINCIPAL]],0),"")</f>
        <v/>
      </c>
      <c r="K369" s="14" t="str">
        <f>IF(PaymentSchedule3[[#This Row],[PMT NO]]&lt;&gt;"",SUM(INDEX(PaymentSchedule3[INTEREST],1,1):PaymentSchedule3[[#This Row],[INTEREST]]),"")</f>
        <v/>
      </c>
    </row>
    <row r="370" spans="2:11" x14ac:dyDescent="0.25">
      <c r="B370" s="12" t="str">
        <f>IF(LoanIsGood,IF(ROW()-ROW(PaymentSchedule3[[#Headers],[PMT NO]])&gt;ScheduledNumberOfPayments,"",ROW()-ROW(PaymentSchedule3[[#Headers],[PMT NO]])),"")</f>
        <v/>
      </c>
      <c r="C370" s="13" t="str">
        <f>IF(PaymentSchedule3[[#This Row],[PMT NO]]&lt;&gt;"",EOMONTH(LoanStartDate,ROW(PaymentSchedule3[[#This Row],[PMT NO]])-ROW(PaymentSchedule3[[#Headers],[PMT NO]])-2)+DAY(LoanStartDate),"")</f>
        <v/>
      </c>
      <c r="D370" s="14" t="str">
        <f>IF(PaymentSchedule3[[#This Row],[PMT NO]]&lt;&gt;"",IF(ROW()-ROW(PaymentSchedule3[[#Headers],[BEGINNING BALANCE]])=1,LoanAmount,INDEX(PaymentSchedule3[ENDING BALANCE],ROW()-ROW(PaymentSchedule3[[#Headers],[BEGINNING BALANCE]])-1)),"")</f>
        <v/>
      </c>
      <c r="E370" s="14" t="str">
        <f>IF(PaymentSchedule3[[#This Row],[PMT NO]]&lt;&gt;"",ScheduledPayment,"")</f>
        <v/>
      </c>
      <c r="F370"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0"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70" s="14" t="str">
        <f>IF(PaymentSchedule3[[#This Row],[PMT NO]]&lt;&gt;"",PaymentSchedule3[[#This Row],[TOTAL PAYMENT]]-PaymentSchedule3[[#This Row],[INTEREST]],"")</f>
        <v/>
      </c>
      <c r="I370" s="14" t="str">
        <f>IF(PaymentSchedule3[[#This Row],[PMT NO]]&lt;&gt;"",PaymentSchedule3[[#This Row],[BEGINNING BALANCE]]*(InterestRate/PaymentsPerYear),"")</f>
        <v/>
      </c>
      <c r="J370" s="14" t="str">
        <f>IF(PaymentSchedule3[[#This Row],[PMT NO]]&lt;&gt;"",IF(PaymentSchedule3[[#This Row],[SCHEDULED PAYMENT]]+PaymentSchedule3[[#This Row],[EXTRA PAYMENT]]&lt;=PaymentSchedule3[[#This Row],[BEGINNING BALANCE]],PaymentSchedule3[[#This Row],[BEGINNING BALANCE]]-PaymentSchedule3[[#This Row],[PRINCIPAL]],0),"")</f>
        <v/>
      </c>
      <c r="K370" s="14" t="str">
        <f>IF(PaymentSchedule3[[#This Row],[PMT NO]]&lt;&gt;"",SUM(INDEX(PaymentSchedule3[INTEREST],1,1):PaymentSchedule3[[#This Row],[INTEREST]]),"")</f>
        <v/>
      </c>
    </row>
    <row r="371" spans="2:11" x14ac:dyDescent="0.25">
      <c r="B371" s="12" t="str">
        <f>IF(LoanIsGood,IF(ROW()-ROW(PaymentSchedule3[[#Headers],[PMT NO]])&gt;ScheduledNumberOfPayments,"",ROW()-ROW(PaymentSchedule3[[#Headers],[PMT NO]])),"")</f>
        <v/>
      </c>
      <c r="C371" s="13" t="str">
        <f>IF(PaymentSchedule3[[#This Row],[PMT NO]]&lt;&gt;"",EOMONTH(LoanStartDate,ROW(PaymentSchedule3[[#This Row],[PMT NO]])-ROW(PaymentSchedule3[[#Headers],[PMT NO]])-2)+DAY(LoanStartDate),"")</f>
        <v/>
      </c>
      <c r="D371" s="14" t="str">
        <f>IF(PaymentSchedule3[[#This Row],[PMT NO]]&lt;&gt;"",IF(ROW()-ROW(PaymentSchedule3[[#Headers],[BEGINNING BALANCE]])=1,LoanAmount,INDEX(PaymentSchedule3[ENDING BALANCE],ROW()-ROW(PaymentSchedule3[[#Headers],[BEGINNING BALANCE]])-1)),"")</f>
        <v/>
      </c>
      <c r="E371" s="14" t="str">
        <f>IF(PaymentSchedule3[[#This Row],[PMT NO]]&lt;&gt;"",ScheduledPayment,"")</f>
        <v/>
      </c>
      <c r="F371"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1"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71" s="14" t="str">
        <f>IF(PaymentSchedule3[[#This Row],[PMT NO]]&lt;&gt;"",PaymentSchedule3[[#This Row],[TOTAL PAYMENT]]-PaymentSchedule3[[#This Row],[INTEREST]],"")</f>
        <v/>
      </c>
      <c r="I371" s="14" t="str">
        <f>IF(PaymentSchedule3[[#This Row],[PMT NO]]&lt;&gt;"",PaymentSchedule3[[#This Row],[BEGINNING BALANCE]]*(InterestRate/PaymentsPerYear),"")</f>
        <v/>
      </c>
      <c r="J371" s="14" t="str">
        <f>IF(PaymentSchedule3[[#This Row],[PMT NO]]&lt;&gt;"",IF(PaymentSchedule3[[#This Row],[SCHEDULED PAYMENT]]+PaymentSchedule3[[#This Row],[EXTRA PAYMENT]]&lt;=PaymentSchedule3[[#This Row],[BEGINNING BALANCE]],PaymentSchedule3[[#This Row],[BEGINNING BALANCE]]-PaymentSchedule3[[#This Row],[PRINCIPAL]],0),"")</f>
        <v/>
      </c>
      <c r="K371" s="14" t="str">
        <f>IF(PaymentSchedule3[[#This Row],[PMT NO]]&lt;&gt;"",SUM(INDEX(PaymentSchedule3[INTEREST],1,1):PaymentSchedule3[[#This Row],[INTEREST]]),"")</f>
        <v/>
      </c>
    </row>
    <row r="372" spans="2:11" x14ac:dyDescent="0.25">
      <c r="B372" s="12" t="str">
        <f>IF(LoanIsGood,IF(ROW()-ROW(PaymentSchedule3[[#Headers],[PMT NO]])&gt;ScheduledNumberOfPayments,"",ROW()-ROW(PaymentSchedule3[[#Headers],[PMT NO]])),"")</f>
        <v/>
      </c>
      <c r="C372" s="13" t="str">
        <f>IF(PaymentSchedule3[[#This Row],[PMT NO]]&lt;&gt;"",EOMONTH(LoanStartDate,ROW(PaymentSchedule3[[#This Row],[PMT NO]])-ROW(PaymentSchedule3[[#Headers],[PMT NO]])-2)+DAY(LoanStartDate),"")</f>
        <v/>
      </c>
      <c r="D372" s="14" t="str">
        <f>IF(PaymentSchedule3[[#This Row],[PMT NO]]&lt;&gt;"",IF(ROW()-ROW(PaymentSchedule3[[#Headers],[BEGINNING BALANCE]])=1,LoanAmount,INDEX(PaymentSchedule3[ENDING BALANCE],ROW()-ROW(PaymentSchedule3[[#Headers],[BEGINNING BALANCE]])-1)),"")</f>
        <v/>
      </c>
      <c r="E372" s="14" t="str">
        <f>IF(PaymentSchedule3[[#This Row],[PMT NO]]&lt;&gt;"",ScheduledPayment,"")</f>
        <v/>
      </c>
      <c r="F372" s="14" t="str">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2" s="14" t="str">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
      </c>
      <c r="H372" s="14" t="str">
        <f>IF(PaymentSchedule3[[#This Row],[PMT NO]]&lt;&gt;"",PaymentSchedule3[[#This Row],[TOTAL PAYMENT]]-PaymentSchedule3[[#This Row],[INTEREST]],"")</f>
        <v/>
      </c>
      <c r="I372" s="14" t="str">
        <f>IF(PaymentSchedule3[[#This Row],[PMT NO]]&lt;&gt;"",PaymentSchedule3[[#This Row],[BEGINNING BALANCE]]*(InterestRate/PaymentsPerYear),"")</f>
        <v/>
      </c>
      <c r="J372" s="14" t="str">
        <f>IF(PaymentSchedule3[[#This Row],[PMT NO]]&lt;&gt;"",IF(PaymentSchedule3[[#This Row],[SCHEDULED PAYMENT]]+PaymentSchedule3[[#This Row],[EXTRA PAYMENT]]&lt;=PaymentSchedule3[[#This Row],[BEGINNING BALANCE]],PaymentSchedule3[[#This Row],[BEGINNING BALANCE]]-PaymentSchedule3[[#This Row],[PRINCIPAL]],0),"")</f>
        <v/>
      </c>
      <c r="K372" s="14" t="str">
        <f>IF(PaymentSchedule3[[#This Row],[PMT NO]]&lt;&gt;"",SUM(INDEX(PaymentSchedule3[INTEREST],1,1):PaymentSchedule3[[#This Row],[INTEREST]]),"")</f>
        <v/>
      </c>
    </row>
  </sheetData>
  <sheetProtection algorithmName="SHA-512" hashValue="DK6erWhq5ls5sHSvkbf/jQ4TxweIM588T+Q6fuEYp1uZN5YSlvvBfeUxHRYbSZLs8SZHZzknv0pYo8YFQVyJnA==" saltValue="5IZRlAxJD4xTGRzoSrqo7A==" spinCount="100000" sheet="1" objects="1" scenarios="1"/>
  <mergeCells count="12">
    <mergeCell ref="C6:D6"/>
    <mergeCell ref="C7:D7"/>
    <mergeCell ref="C9:D9"/>
    <mergeCell ref="G3:H3"/>
    <mergeCell ref="G4:H4"/>
    <mergeCell ref="G5:H5"/>
    <mergeCell ref="G6:H6"/>
    <mergeCell ref="G7:H7"/>
    <mergeCell ref="H9:I9"/>
    <mergeCell ref="C3:D3"/>
    <mergeCell ref="C4:D4"/>
    <mergeCell ref="C5:D5"/>
  </mergeCells>
  <conditionalFormatting sqref="B13:K372">
    <cfRule type="expression" dxfId="3" priority="1">
      <formula>($B13="")+(($D13=0)*($F13=0))</formula>
    </cfRule>
  </conditionalFormatting>
  <dataValidations count="26">
    <dataValidation allowBlank="1" showInputMessage="1" showErrorMessage="1" prompt="Enter the name of the lender in this cell" sqref="H9:I9" xr:uid="{00000000-0002-0000-0000-000019000000}"/>
    <dataValidation allowBlank="1" showInputMessage="1" showErrorMessage="1" prompt="Cumulative interest is automatically updated in this column" sqref="K12" xr:uid="{00000000-0002-0000-0000-000018000000}"/>
    <dataValidation allowBlank="1" showInputMessage="1" showErrorMessage="1" prompt="Ending balance is automatically updated in this column" sqref="J12" xr:uid="{00000000-0002-0000-0000-000017000000}"/>
    <dataValidation allowBlank="1" showInputMessage="1" showErrorMessage="1" prompt="Interest is automatically updated in this column" sqref="I12" xr:uid="{00000000-0002-0000-0000-000016000000}"/>
    <dataValidation allowBlank="1" showInputMessage="1" showErrorMessage="1" prompt="Principal is automatically updated in this column" sqref="H12" xr:uid="{00000000-0002-0000-0000-000015000000}"/>
    <dataValidation allowBlank="1" showInputMessage="1" showErrorMessage="1" prompt="Total payment is automatically updated in this column" sqref="G12" xr:uid="{00000000-0002-0000-0000-000014000000}"/>
    <dataValidation allowBlank="1" showInputMessage="1" showErrorMessage="1" prompt="Extra payment is automatically updated in this column" sqref="F12" xr:uid="{00000000-0002-0000-0000-000013000000}"/>
    <dataValidation allowBlank="1" showInputMessage="1" showErrorMessage="1" prompt="Scheduled payment is automatically updated in this column" sqref="E12" xr:uid="{00000000-0002-0000-0000-000012000000}"/>
    <dataValidation allowBlank="1" showInputMessage="1" showErrorMessage="1" prompt="Beginning balance is automatically updated in this column" sqref="D12" xr:uid="{00000000-0002-0000-0000-000011000000}"/>
    <dataValidation allowBlank="1" showInputMessage="1" showErrorMessage="1" prompt="Payment date is automatically updated in this column" sqref="C12" xr:uid="{00000000-0002-0000-0000-000010000000}"/>
    <dataValidation allowBlank="1" showInputMessage="1" showErrorMessage="1" prompt="Payment number is automatically updated in this column" sqref="B12" xr:uid="{00000000-0002-0000-0000-00000F000000}"/>
    <dataValidation allowBlank="1" showInputMessage="1" showErrorMessage="1" prompt="Automatically updated total early payments" sqref="I6" xr:uid="{00000000-0002-0000-0000-00000E000000}"/>
    <dataValidation allowBlank="1" showInputMessage="1" showErrorMessage="1" prompt="Worksheet title is in this cell. Enter loan values in cells E3 to E7 &amp; extra payments in cell E9, loan summary in column I &amp; Payment Schedule table will automatically update" sqref="B1" xr:uid="{00000000-0002-0000-0000-00000D000000}"/>
    <dataValidation allowBlank="1" showInputMessage="1" showErrorMessage="1" prompt="Loan Summary fields from I3 to I7 are automatically adjusted based on the values entered. Enter the Lender's name in I9" sqref="G2" xr:uid="{00000000-0002-0000-0000-00000C000000}"/>
    <dataValidation allowBlank="1" showInputMessage="1" showErrorMessage="1" prompt="Enter loan values in cells E3 to E7 and E9. Description of each loan value is in column C. Payment Schedule table starting in cell B11 will automatically update" sqref="C2" xr:uid="{00000000-0002-0000-0000-00000B000000}"/>
    <dataValidation allowBlank="1" showInputMessage="1" showErrorMessage="1" prompt="This workbook produces a loan amortization schedule that calculates total interest and total payments &amp; includes the option for extra payments" sqref="A1" xr:uid="{00000000-0002-0000-0000-00000A000000}"/>
    <dataValidation allowBlank="1" showInputMessage="1" showErrorMessage="1" prompt="Automatically updated actual number of payments" sqref="I5" xr:uid="{00000000-0002-0000-0000-000009000000}"/>
    <dataValidation allowBlank="1" showInputMessage="1" showErrorMessage="1" prompt="Automatically updated scheduled number of payments" sqref="I4" xr:uid="{00000000-0002-0000-0000-000008000000}"/>
    <dataValidation allowBlank="1" showInputMessage="1" showErrorMessage="1" prompt="Automatically updated scheduled payment amount" sqref="I3" xr:uid="{00000000-0002-0000-0000-000007000000}"/>
    <dataValidation allowBlank="1" showInputMessage="1" showErrorMessage="1" prompt="Automatically calculated total interest" sqref="I7" xr:uid="{00000000-0002-0000-0000-000006000000}"/>
    <dataValidation allowBlank="1" showInputMessage="1" showErrorMessage="1" prompt="Enter the amount of extra payment in this cell" sqref="E9" xr:uid="{00000000-0002-0000-0000-000005000000}"/>
    <dataValidation allowBlank="1" showInputMessage="1" showErrorMessage="1" prompt="Enter the start date of loan in this cell" sqref="E7" xr:uid="{00000000-0002-0000-0000-000004000000}"/>
    <dataValidation allowBlank="1" showInputMessage="1" showErrorMessage="1" prompt="Enter the number of payments to be made in a year in this cell" sqref="E6" xr:uid="{00000000-0002-0000-0000-000003000000}"/>
    <dataValidation allowBlank="1" showInputMessage="1" showErrorMessage="1" prompt="Enter loan period in years in this cell" sqref="E5" xr:uid="{00000000-0002-0000-0000-000002000000}"/>
    <dataValidation allowBlank="1" showInputMessage="1" showErrorMessage="1" prompt="Enter interest rate to be paid annually in this cell" sqref="E4" xr:uid="{00000000-0002-0000-0000-000001000000}"/>
    <dataValidation allowBlank="1" showInputMessage="1" showErrorMessage="1" prompt="Enter Loan Amount in this cell" sqref="E3" xr:uid="{00000000-0002-0000-0000-000000000000}"/>
  </dataValidations>
  <printOptions horizontalCentered="1"/>
  <pageMargins left="0.4" right="0.4" top="0.4" bottom="0.5" header="0.3" footer="0.3"/>
  <pageSetup scale="75"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Assumptions</vt:lpstr>
      <vt:lpstr>FAQs</vt:lpstr>
      <vt:lpstr>Instructions</vt:lpstr>
      <vt:lpstr>Orig Loan Worksheet</vt:lpstr>
      <vt:lpstr>8 Week Spend Forecast</vt:lpstr>
      <vt:lpstr>Calculation Forecast</vt:lpstr>
      <vt:lpstr>8 Week Spend Actuals</vt:lpstr>
      <vt:lpstr>Calculation Actuals</vt:lpstr>
      <vt:lpstr>Loan Schedule</vt:lpstr>
      <vt:lpstr>Reduction in Wages Worksheet</vt:lpstr>
      <vt:lpstr>Self-Employed</vt:lpstr>
      <vt:lpstr>Sheet2</vt:lpstr>
      <vt:lpstr>Sheet1</vt:lpstr>
      <vt:lpstr>'Loan Schedule'!ColumnTitle1</vt:lpstr>
      <vt:lpstr>'Loan Schedule'!ExtraPayments</vt:lpstr>
      <vt:lpstr>'Loan Schedule'!InterestRate</vt:lpstr>
      <vt:lpstr>LenderName</vt:lpstr>
      <vt:lpstr>'Loan Schedule'!LoanAmount</vt:lpstr>
      <vt:lpstr>'Loan Schedule'!LoanPeriod</vt:lpstr>
      <vt:lpstr>'Loan Schedule'!LoanStartDate</vt:lpstr>
      <vt:lpstr>'Loan Schedule'!PaymentsPerYear</vt:lpstr>
      <vt:lpstr>'Loan Schedule'!Print_Area</vt:lpstr>
      <vt:lpstr>'Reduction in Wages Worksheet'!Print_Area</vt:lpstr>
      <vt:lpstr>'Self-Employed'!Print_Area</vt:lpstr>
      <vt:lpstr>'Loan Schedule'!Print_Titles</vt:lpstr>
      <vt:lpstr>RowTitleRegion1..E9</vt:lpstr>
      <vt:lpstr>RowTitleRegion2..I7</vt:lpstr>
      <vt:lpstr>RowTitleRegion3..E9</vt:lpstr>
      <vt:lpstr>RowTitleRegion4..H9</vt:lpstr>
      <vt:lpstr>'Loan Schedule'!ScheduledNumberOfPayments</vt:lpstr>
      <vt:lpstr>'Loan Schedule'!ScheduledPayment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French</dc:creator>
  <cp:lastModifiedBy>Jenn Moore</cp:lastModifiedBy>
  <cp:lastPrinted>2020-05-18T15:49:09Z</cp:lastPrinted>
  <dcterms:created xsi:type="dcterms:W3CDTF">2020-04-04T13:03:25Z</dcterms:created>
  <dcterms:modified xsi:type="dcterms:W3CDTF">2020-05-21T17:21:55Z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_DocIDActiveBits">
    <vt:lpwstr>98304</vt:lpwstr>
  </property>
  <property fmtid="{D5CDD505-2E9C-101B-9397-08002B2CF9AE}" pid="3" name="CUS_DocIDLocation">
    <vt:lpwstr>LAST_PAGE_ONLY</vt:lpwstr>
  </property>
  <property fmtid="{D5CDD505-2E9C-101B-9397-08002B2CF9AE}" pid="4" name="CUS_DocIDPosition">
    <vt:lpwstr>Left</vt:lpwstr>
  </property>
  <property fmtid="{D5CDD505-2E9C-101B-9397-08002B2CF9AE}" pid="5" name="CUS_DocIDSheetRef">
    <vt:lpwstr>2</vt:lpwstr>
  </property>
  <property fmtid="{D5CDD505-2E9C-101B-9397-08002B2CF9AE}" pid="6" name="CUS_DocIDString">
    <vt:lpwstr>&amp;"Times New Roman,Regular"&amp;9 4787354.v2</vt:lpwstr>
  </property>
  <property fmtid="{D5CDD505-2E9C-101B-9397-08002B2CF9AE}" pid="7" name="CUS_DocIDChunk0">
    <vt:lpwstr>&amp;"Times New Roman,Regular"&amp;9</vt:lpwstr>
  </property>
  <property fmtid="{D5CDD505-2E9C-101B-9397-08002B2CF9AE}" pid="8" name="CUS_DocIDChunk1">
    <vt:lpwstr> 4787354.v2</vt:lpwstr>
  </property>
  <property fmtid="{D5CDD505-2E9C-101B-9397-08002B2CF9AE}" pid="9" name="DeleteTemporaryFile">
    <vt:lpwstr>000000GKP720200521134056.xlsx</vt:lpwstr>
  </property>
  <property fmtid="{D5CDD505-2E9C-101B-9397-08002B2CF9AE}" pid="10" name="GFRDocument">
    <vt:lpwstr>1</vt:lpwstr>
  </property>
  <property fmtid="{D5CDD505-2E9C-101B-9397-08002B2CF9AE}" pid="11" name="WebDocument">
    <vt:lpwstr>True</vt:lpwstr>
  </property>
</Properties>
</file>